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15" windowWidth="1980" windowHeight="42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30" i="1" l="1"/>
  <c r="G630" i="1" s="1"/>
  <c r="F629" i="1"/>
  <c r="G629" i="1" s="1"/>
  <c r="F628" i="1"/>
  <c r="G628" i="1" s="1"/>
  <c r="F627" i="1"/>
  <c r="G627" i="1" s="1"/>
  <c r="F626" i="1"/>
  <c r="G626" i="1" s="1"/>
  <c r="G625" i="1"/>
  <c r="F625" i="1"/>
  <c r="F624" i="1"/>
  <c r="G624" i="1" s="1"/>
  <c r="F623" i="1"/>
  <c r="G623" i="1" s="1"/>
  <c r="F622" i="1"/>
  <c r="G622" i="1" s="1"/>
  <c r="G621" i="1"/>
  <c r="F621" i="1"/>
  <c r="F620" i="1"/>
  <c r="G620" i="1" s="1"/>
  <c r="F619" i="1"/>
  <c r="G619" i="1" s="1"/>
  <c r="F618" i="1"/>
  <c r="G618" i="1" s="1"/>
  <c r="G617" i="1"/>
  <c r="F617" i="1"/>
  <c r="F616" i="1"/>
  <c r="G616" i="1" s="1"/>
  <c r="F615" i="1"/>
  <c r="G615" i="1" s="1"/>
  <c r="F614" i="1"/>
  <c r="G614" i="1" s="1"/>
  <c r="G613" i="1"/>
  <c r="F613" i="1"/>
  <c r="F612" i="1"/>
  <c r="G612" i="1" s="1"/>
  <c r="F611" i="1"/>
  <c r="G611" i="1" s="1"/>
  <c r="F610" i="1"/>
  <c r="G610" i="1" s="1"/>
  <c r="G609" i="1"/>
  <c r="F609" i="1"/>
  <c r="F608" i="1"/>
  <c r="G608" i="1" s="1"/>
  <c r="F607" i="1"/>
  <c r="G607" i="1" s="1"/>
  <c r="F606" i="1"/>
  <c r="G606" i="1" s="1"/>
  <c r="G605" i="1"/>
  <c r="F605" i="1"/>
  <c r="F604" i="1"/>
  <c r="G604" i="1" s="1"/>
  <c r="F603" i="1"/>
  <c r="G603" i="1" s="1"/>
  <c r="F602" i="1"/>
  <c r="G602" i="1" s="1"/>
  <c r="G601" i="1"/>
  <c r="F601" i="1"/>
  <c r="F600" i="1"/>
  <c r="G600" i="1" s="1"/>
  <c r="F599" i="1"/>
  <c r="G599" i="1" s="1"/>
  <c r="F598" i="1"/>
  <c r="G598" i="1" s="1"/>
  <c r="G597" i="1"/>
  <c r="F597" i="1"/>
  <c r="F596" i="1"/>
  <c r="G596" i="1" s="1"/>
  <c r="F595" i="1"/>
  <c r="G595" i="1" s="1"/>
  <c r="F594" i="1"/>
  <c r="G594" i="1" s="1"/>
  <c r="G593" i="1"/>
  <c r="F593" i="1"/>
  <c r="F592" i="1"/>
  <c r="G592" i="1" s="1"/>
  <c r="F591" i="1"/>
  <c r="G591" i="1" s="1"/>
  <c r="F590" i="1"/>
  <c r="G590" i="1" s="1"/>
  <c r="G589" i="1"/>
  <c r="F589" i="1"/>
  <c r="F588" i="1"/>
  <c r="G588" i="1" s="1"/>
  <c r="F587" i="1"/>
  <c r="G587" i="1" s="1"/>
  <c r="F586" i="1"/>
  <c r="G586" i="1" s="1"/>
  <c r="G585" i="1"/>
  <c r="F585" i="1"/>
  <c r="F584" i="1"/>
  <c r="G584" i="1" s="1"/>
  <c r="F583" i="1"/>
  <c r="G583" i="1" s="1"/>
  <c r="F582" i="1"/>
  <c r="G582" i="1" s="1"/>
  <c r="G581" i="1"/>
  <c r="F581" i="1"/>
  <c r="F580" i="1"/>
  <c r="G580" i="1" s="1"/>
  <c r="F579" i="1"/>
  <c r="G579" i="1" s="1"/>
  <c r="F578" i="1"/>
  <c r="G578" i="1" s="1"/>
  <c r="G577" i="1"/>
  <c r="F577" i="1"/>
  <c r="F576" i="1"/>
  <c r="G576" i="1" s="1"/>
  <c r="F575" i="1"/>
  <c r="G575" i="1" s="1"/>
  <c r="F574" i="1"/>
  <c r="G574" i="1" s="1"/>
  <c r="G573" i="1"/>
  <c r="F573" i="1"/>
  <c r="F572" i="1"/>
  <c r="G572" i="1" s="1"/>
  <c r="F571" i="1"/>
  <c r="G571" i="1" s="1"/>
  <c r="F570" i="1"/>
  <c r="G570" i="1" s="1"/>
  <c r="G569" i="1"/>
  <c r="F569" i="1"/>
  <c r="F568" i="1"/>
  <c r="G568" i="1" s="1"/>
  <c r="F567" i="1"/>
  <c r="G567" i="1" s="1"/>
  <c r="F566" i="1"/>
  <c r="G566" i="1" s="1"/>
  <c r="G565" i="1"/>
  <c r="F565" i="1"/>
  <c r="F564" i="1"/>
  <c r="G564" i="1" s="1"/>
  <c r="F563" i="1"/>
  <c r="G563" i="1" s="1"/>
  <c r="F562" i="1"/>
  <c r="G562" i="1" s="1"/>
  <c r="G561" i="1"/>
  <c r="F561" i="1"/>
  <c r="F560" i="1"/>
  <c r="G560" i="1" s="1"/>
  <c r="F559" i="1"/>
  <c r="G559" i="1" s="1"/>
  <c r="F558" i="1"/>
  <c r="G558" i="1" s="1"/>
  <c r="G557" i="1"/>
  <c r="F557" i="1"/>
  <c r="F556" i="1"/>
  <c r="G556" i="1" s="1"/>
  <c r="F555" i="1"/>
  <c r="G555" i="1" s="1"/>
  <c r="F554" i="1"/>
  <c r="G554" i="1" s="1"/>
  <c r="G553" i="1"/>
  <c r="F553" i="1"/>
  <c r="F552" i="1"/>
  <c r="G552" i="1" s="1"/>
  <c r="F551" i="1"/>
  <c r="G551" i="1" s="1"/>
  <c r="F550" i="1"/>
  <c r="G550" i="1" s="1"/>
  <c r="G549" i="1"/>
  <c r="F549" i="1"/>
  <c r="F548" i="1"/>
  <c r="G548" i="1" s="1"/>
  <c r="F547" i="1"/>
  <c r="G547" i="1" s="1"/>
  <c r="F546" i="1"/>
  <c r="G546" i="1" s="1"/>
  <c r="G545" i="1"/>
  <c r="F545" i="1"/>
  <c r="F544" i="1"/>
  <c r="G544" i="1" s="1"/>
  <c r="F543" i="1"/>
  <c r="G543" i="1" s="1"/>
  <c r="F542" i="1"/>
  <c r="G542" i="1" s="1"/>
  <c r="G541" i="1"/>
  <c r="F541" i="1"/>
  <c r="F540" i="1"/>
  <c r="G540" i="1" s="1"/>
  <c r="F539" i="1"/>
  <c r="G539" i="1" s="1"/>
  <c r="F538" i="1"/>
  <c r="G538" i="1" s="1"/>
  <c r="G537" i="1"/>
  <c r="F537" i="1"/>
  <c r="F536" i="1"/>
  <c r="G536" i="1" s="1"/>
  <c r="F535" i="1"/>
  <c r="G535" i="1" s="1"/>
  <c r="F534" i="1"/>
  <c r="G534" i="1" s="1"/>
  <c r="G533" i="1"/>
  <c r="F533" i="1"/>
  <c r="F532" i="1"/>
  <c r="G532" i="1" s="1"/>
  <c r="F531" i="1"/>
  <c r="G531" i="1" s="1"/>
  <c r="F530" i="1"/>
  <c r="G530" i="1" s="1"/>
  <c r="G529" i="1"/>
  <c r="F529" i="1"/>
  <c r="F528" i="1"/>
  <c r="G528" i="1" s="1"/>
  <c r="F527" i="1"/>
  <c r="G527" i="1" s="1"/>
  <c r="F526" i="1"/>
  <c r="G526" i="1" s="1"/>
  <c r="G525" i="1"/>
  <c r="F525" i="1"/>
  <c r="F524" i="1"/>
  <c r="G524" i="1" s="1"/>
  <c r="F523" i="1"/>
  <c r="G523" i="1" s="1"/>
  <c r="F522" i="1"/>
  <c r="G522" i="1" s="1"/>
  <c r="G521" i="1"/>
  <c r="F521" i="1"/>
  <c r="F520" i="1"/>
  <c r="G520" i="1" s="1"/>
  <c r="F519" i="1"/>
  <c r="G519" i="1" s="1"/>
  <c r="F518" i="1"/>
  <c r="G518" i="1" s="1"/>
  <c r="G517" i="1"/>
  <c r="F517" i="1"/>
  <c r="F516" i="1"/>
  <c r="G516" i="1" s="1"/>
  <c r="F515" i="1"/>
  <c r="G515" i="1" s="1"/>
  <c r="F514" i="1"/>
  <c r="G514" i="1" s="1"/>
  <c r="G513" i="1"/>
  <c r="F513" i="1"/>
  <c r="F512" i="1"/>
  <c r="G512" i="1" s="1"/>
  <c r="F511" i="1"/>
  <c r="G511" i="1" s="1"/>
  <c r="F510" i="1"/>
  <c r="G510" i="1" s="1"/>
  <c r="G509" i="1"/>
  <c r="F509" i="1"/>
  <c r="F508" i="1"/>
  <c r="G508" i="1" s="1"/>
  <c r="F507" i="1"/>
  <c r="G507" i="1" s="1"/>
  <c r="F506" i="1"/>
  <c r="G506" i="1" s="1"/>
  <c r="G505" i="1"/>
  <c r="F505" i="1"/>
  <c r="F504" i="1"/>
  <c r="G504" i="1" s="1"/>
  <c r="F503" i="1"/>
  <c r="G503" i="1" s="1"/>
  <c r="F502" i="1"/>
  <c r="G502" i="1" s="1"/>
  <c r="G501" i="1"/>
  <c r="F501" i="1"/>
  <c r="F500" i="1"/>
  <c r="G500" i="1" s="1"/>
  <c r="F499" i="1"/>
  <c r="G499" i="1" s="1"/>
  <c r="F498" i="1"/>
  <c r="G498" i="1" s="1"/>
  <c r="G497" i="1"/>
  <c r="F497" i="1"/>
  <c r="F496" i="1"/>
  <c r="G496" i="1" s="1"/>
  <c r="F495" i="1"/>
  <c r="G495" i="1" s="1"/>
  <c r="F494" i="1"/>
  <c r="G494" i="1" s="1"/>
  <c r="G493" i="1"/>
  <c r="F493" i="1"/>
  <c r="F492" i="1"/>
  <c r="G492" i="1" s="1"/>
  <c r="F491" i="1"/>
  <c r="G491" i="1" s="1"/>
  <c r="F490" i="1"/>
  <c r="G490" i="1" s="1"/>
  <c r="G489" i="1"/>
  <c r="F489" i="1"/>
  <c r="F488" i="1"/>
  <c r="G488" i="1" s="1"/>
  <c r="F487" i="1"/>
  <c r="G487" i="1" s="1"/>
  <c r="F486" i="1"/>
  <c r="G486" i="1" s="1"/>
  <c r="G485" i="1"/>
  <c r="F485" i="1"/>
  <c r="F484" i="1"/>
  <c r="G484" i="1" s="1"/>
  <c r="F483" i="1"/>
  <c r="G483" i="1" s="1"/>
  <c r="F482" i="1"/>
  <c r="G482" i="1" s="1"/>
  <c r="G481" i="1"/>
  <c r="F481" i="1"/>
  <c r="F480" i="1"/>
  <c r="G480" i="1" s="1"/>
  <c r="F479" i="1"/>
  <c r="G479" i="1" s="1"/>
  <c r="F478" i="1"/>
  <c r="G478" i="1" s="1"/>
  <c r="F477" i="1"/>
  <c r="G477" i="1" s="1"/>
  <c r="F476" i="1"/>
  <c r="G476" i="1" s="1"/>
  <c r="F475" i="1"/>
  <c r="G475" i="1" s="1"/>
  <c r="F474" i="1"/>
  <c r="G474" i="1" s="1"/>
  <c r="G473" i="1"/>
  <c r="F473" i="1"/>
  <c r="F472" i="1"/>
  <c r="G472" i="1" s="1"/>
  <c r="F471" i="1"/>
  <c r="G471" i="1" s="1"/>
  <c r="F470" i="1"/>
  <c r="G470" i="1" s="1"/>
  <c r="G469" i="1"/>
  <c r="F469" i="1"/>
  <c r="F468" i="1"/>
  <c r="G468" i="1" s="1"/>
  <c r="F467" i="1"/>
  <c r="G467" i="1" s="1"/>
  <c r="F466" i="1"/>
  <c r="G466" i="1" s="1"/>
  <c r="G465" i="1"/>
  <c r="F465" i="1"/>
  <c r="F464" i="1"/>
  <c r="G464" i="1" s="1"/>
  <c r="F463" i="1"/>
  <c r="G463" i="1" s="1"/>
  <c r="F462" i="1"/>
  <c r="G462" i="1" s="1"/>
  <c r="G461" i="1"/>
  <c r="F461" i="1"/>
  <c r="G460" i="1"/>
  <c r="F460" i="1"/>
  <c r="F459" i="1"/>
  <c r="G459" i="1" s="1"/>
  <c r="G458" i="1"/>
  <c r="F458" i="1"/>
  <c r="F457" i="1"/>
  <c r="G457" i="1" s="1"/>
  <c r="G456" i="1"/>
  <c r="F456" i="1"/>
  <c r="F455" i="1"/>
  <c r="G455" i="1" s="1"/>
  <c r="G454" i="1"/>
  <c r="F454" i="1"/>
  <c r="F453" i="1"/>
  <c r="G453" i="1" s="1"/>
  <c r="G452" i="1"/>
  <c r="F452" i="1"/>
  <c r="F451" i="1"/>
  <c r="G451" i="1" s="1"/>
  <c r="G450" i="1"/>
  <c r="F450" i="1"/>
  <c r="F449" i="1"/>
  <c r="G449" i="1" s="1"/>
  <c r="G448" i="1"/>
  <c r="F448" i="1"/>
  <c r="F447" i="1"/>
  <c r="G447" i="1" s="1"/>
  <c r="G446" i="1"/>
  <c r="F446" i="1"/>
  <c r="F445" i="1"/>
  <c r="G445" i="1" s="1"/>
  <c r="G444" i="1"/>
  <c r="F444" i="1"/>
  <c r="F443" i="1"/>
  <c r="G443" i="1" s="1"/>
  <c r="G442" i="1"/>
  <c r="F442" i="1"/>
  <c r="F441" i="1"/>
  <c r="G441" i="1" s="1"/>
  <c r="G440" i="1"/>
  <c r="F440" i="1"/>
  <c r="F439" i="1"/>
  <c r="G439" i="1" s="1"/>
  <c r="G438" i="1"/>
  <c r="F438" i="1"/>
  <c r="F437" i="1"/>
  <c r="G437" i="1" s="1"/>
  <c r="G436" i="1"/>
  <c r="F436" i="1"/>
  <c r="F435" i="1"/>
  <c r="G435" i="1" s="1"/>
  <c r="G434" i="1"/>
  <c r="F434" i="1"/>
  <c r="F433" i="1"/>
  <c r="G433" i="1" s="1"/>
  <c r="G432" i="1"/>
  <c r="F432" i="1"/>
  <c r="F431" i="1"/>
  <c r="G431" i="1" s="1"/>
  <c r="G430" i="1"/>
  <c r="F430" i="1"/>
  <c r="F429" i="1"/>
  <c r="G429" i="1" s="1"/>
  <c r="G428" i="1"/>
  <c r="F428" i="1"/>
  <c r="F427" i="1"/>
  <c r="G427" i="1" s="1"/>
  <c r="G426" i="1"/>
  <c r="F426" i="1"/>
  <c r="F425" i="1"/>
  <c r="G425" i="1" s="1"/>
  <c r="G424" i="1"/>
  <c r="F424" i="1"/>
  <c r="F423" i="1"/>
  <c r="G423" i="1" s="1"/>
  <c r="G422" i="1"/>
  <c r="F422" i="1"/>
  <c r="F421" i="1"/>
  <c r="G421" i="1" s="1"/>
  <c r="G420" i="1"/>
  <c r="F420" i="1"/>
  <c r="F419" i="1"/>
  <c r="G419" i="1" s="1"/>
  <c r="G418" i="1"/>
  <c r="F418" i="1"/>
  <c r="F417" i="1"/>
  <c r="G417" i="1" s="1"/>
  <c r="G416" i="1"/>
  <c r="F416" i="1"/>
  <c r="F415" i="1"/>
  <c r="G415" i="1" s="1"/>
  <c r="G414" i="1"/>
  <c r="F414" i="1"/>
  <c r="F413" i="1"/>
  <c r="G413" i="1" s="1"/>
  <c r="G412" i="1"/>
  <c r="F412" i="1"/>
  <c r="F411" i="1"/>
  <c r="G411" i="1" s="1"/>
  <c r="G410" i="1"/>
  <c r="F410" i="1"/>
  <c r="F409" i="1"/>
  <c r="G409" i="1" s="1"/>
  <c r="G408" i="1"/>
  <c r="F408" i="1"/>
  <c r="F407" i="1"/>
  <c r="G407" i="1" s="1"/>
  <c r="G406" i="1"/>
  <c r="F406" i="1"/>
  <c r="F405" i="1"/>
  <c r="G405" i="1" s="1"/>
  <c r="F404" i="1"/>
  <c r="G404" i="1" s="1"/>
  <c r="F403" i="1"/>
  <c r="G403" i="1" s="1"/>
  <c r="F402" i="1"/>
  <c r="G402" i="1" s="1"/>
  <c r="F401" i="1"/>
  <c r="G401" i="1" s="1"/>
  <c r="F400" i="1"/>
  <c r="G400" i="1" s="1"/>
  <c r="F399" i="1"/>
  <c r="G399" i="1" s="1"/>
  <c r="F398" i="1"/>
  <c r="G398" i="1" s="1"/>
  <c r="F397" i="1"/>
  <c r="G397" i="1" s="1"/>
  <c r="F396" i="1"/>
  <c r="G396" i="1" s="1"/>
  <c r="F395" i="1"/>
  <c r="G395" i="1" s="1"/>
  <c r="F394" i="1"/>
  <c r="G394" i="1" s="1"/>
  <c r="F393" i="1"/>
  <c r="G393" i="1" s="1"/>
  <c r="F392" i="1"/>
  <c r="G392" i="1" s="1"/>
  <c r="F391" i="1"/>
  <c r="G391" i="1" s="1"/>
  <c r="F390" i="1"/>
  <c r="G390" i="1" s="1"/>
  <c r="F389" i="1"/>
  <c r="G389" i="1" s="1"/>
  <c r="F388" i="1"/>
  <c r="G388" i="1" s="1"/>
  <c r="F387" i="1"/>
  <c r="G387" i="1" s="1"/>
  <c r="F386" i="1"/>
  <c r="G386" i="1" s="1"/>
  <c r="F385" i="1"/>
  <c r="G385" i="1" s="1"/>
  <c r="F384" i="1"/>
  <c r="G384" i="1" s="1"/>
  <c r="F383" i="1"/>
  <c r="G383" i="1" s="1"/>
  <c r="F382" i="1"/>
  <c r="G382" i="1" s="1"/>
  <c r="F381" i="1"/>
  <c r="G381" i="1" s="1"/>
  <c r="F380" i="1"/>
  <c r="G380" i="1" s="1"/>
  <c r="F379" i="1"/>
  <c r="G379" i="1" s="1"/>
  <c r="F378" i="1"/>
  <c r="G378" i="1" s="1"/>
  <c r="F377" i="1"/>
  <c r="G377" i="1" s="1"/>
  <c r="F376" i="1"/>
  <c r="G376" i="1" s="1"/>
  <c r="F375" i="1"/>
  <c r="G375" i="1" s="1"/>
  <c r="F374" i="1"/>
  <c r="G374" i="1" s="1"/>
  <c r="F373" i="1"/>
  <c r="G373" i="1" s="1"/>
  <c r="F372" i="1"/>
  <c r="G372" i="1" s="1"/>
  <c r="F371" i="1"/>
  <c r="G371" i="1" s="1"/>
  <c r="F370" i="1"/>
  <c r="G370" i="1" s="1"/>
  <c r="F369" i="1"/>
  <c r="G369" i="1" s="1"/>
  <c r="F368" i="1"/>
  <c r="G368" i="1" s="1"/>
  <c r="F367" i="1"/>
  <c r="G367" i="1" s="1"/>
  <c r="F366" i="1"/>
  <c r="G366" i="1" s="1"/>
  <c r="F365" i="1"/>
  <c r="G365" i="1" s="1"/>
  <c r="F364" i="1"/>
  <c r="G364" i="1" s="1"/>
  <c r="F363" i="1"/>
  <c r="G363" i="1" s="1"/>
  <c r="F362" i="1"/>
  <c r="G362" i="1" s="1"/>
  <c r="F361" i="1"/>
  <c r="G361" i="1" s="1"/>
  <c r="F360" i="1"/>
  <c r="G360" i="1" s="1"/>
  <c r="F359" i="1"/>
  <c r="G359" i="1" s="1"/>
  <c r="F358" i="1"/>
  <c r="G358" i="1" s="1"/>
  <c r="F357" i="1"/>
  <c r="G357" i="1" s="1"/>
  <c r="F356" i="1"/>
  <c r="G356" i="1" s="1"/>
  <c r="F355" i="1"/>
  <c r="G355" i="1" s="1"/>
  <c r="F354" i="1"/>
  <c r="G354" i="1" s="1"/>
  <c r="F353" i="1"/>
  <c r="G353" i="1" s="1"/>
  <c r="F352" i="1"/>
  <c r="G352" i="1" s="1"/>
  <c r="F351" i="1"/>
  <c r="G351" i="1" s="1"/>
  <c r="F350" i="1"/>
  <c r="G350" i="1" s="1"/>
  <c r="F349" i="1"/>
  <c r="G349" i="1" s="1"/>
  <c r="F348" i="1"/>
  <c r="G348" i="1" s="1"/>
  <c r="F347" i="1"/>
  <c r="G347" i="1" s="1"/>
  <c r="F346" i="1"/>
  <c r="G346" i="1" s="1"/>
  <c r="F345" i="1"/>
  <c r="G345" i="1" s="1"/>
  <c r="F344" i="1"/>
  <c r="G344" i="1" s="1"/>
  <c r="F343" i="1"/>
  <c r="G343" i="1" s="1"/>
  <c r="F342" i="1"/>
  <c r="G342" i="1" s="1"/>
  <c r="F341" i="1"/>
  <c r="G341" i="1" s="1"/>
  <c r="F340" i="1"/>
  <c r="G340" i="1" s="1"/>
  <c r="F339" i="1"/>
  <c r="G339" i="1" s="1"/>
  <c r="F338" i="1"/>
  <c r="G338" i="1" s="1"/>
  <c r="F337" i="1"/>
  <c r="G337" i="1" s="1"/>
  <c r="F336" i="1"/>
  <c r="G336" i="1" s="1"/>
  <c r="F335" i="1"/>
  <c r="G335" i="1" s="1"/>
  <c r="F334" i="1"/>
  <c r="G334" i="1" s="1"/>
  <c r="F333" i="1"/>
  <c r="G333" i="1" s="1"/>
  <c r="F332" i="1"/>
  <c r="G332" i="1" s="1"/>
  <c r="F331" i="1"/>
  <c r="G331" i="1" s="1"/>
  <c r="F330" i="1"/>
  <c r="G330" i="1" s="1"/>
  <c r="F329" i="1"/>
  <c r="G329" i="1" s="1"/>
  <c r="F328" i="1"/>
  <c r="G328" i="1" s="1"/>
  <c r="F327" i="1"/>
  <c r="G327" i="1" s="1"/>
  <c r="F326" i="1"/>
  <c r="G326" i="1" s="1"/>
  <c r="F325" i="1"/>
  <c r="G325" i="1" s="1"/>
  <c r="F324" i="1"/>
  <c r="G324" i="1" s="1"/>
  <c r="F323" i="1"/>
  <c r="G323" i="1" s="1"/>
  <c r="F322" i="1"/>
  <c r="G322" i="1" s="1"/>
  <c r="F321" i="1"/>
  <c r="G321" i="1" s="1"/>
  <c r="F320" i="1"/>
  <c r="G320" i="1" s="1"/>
  <c r="F319" i="1"/>
  <c r="G319" i="1" s="1"/>
  <c r="F318" i="1"/>
  <c r="G318" i="1" s="1"/>
  <c r="F317" i="1"/>
  <c r="G317" i="1" s="1"/>
  <c r="F316" i="1"/>
  <c r="G316" i="1" s="1"/>
  <c r="F315" i="1"/>
  <c r="G315" i="1" s="1"/>
  <c r="F314" i="1"/>
  <c r="G314" i="1" s="1"/>
  <c r="F313" i="1"/>
  <c r="G313" i="1" s="1"/>
  <c r="F312" i="1"/>
  <c r="G312" i="1" s="1"/>
  <c r="F311" i="1"/>
  <c r="G311" i="1" s="1"/>
  <c r="F310" i="1"/>
  <c r="G310" i="1" s="1"/>
  <c r="F309" i="1"/>
  <c r="G309" i="1" s="1"/>
  <c r="F308" i="1"/>
  <c r="G308" i="1" s="1"/>
  <c r="F307" i="1"/>
  <c r="G307" i="1" s="1"/>
  <c r="F306" i="1"/>
  <c r="G306" i="1" s="1"/>
  <c r="F305" i="1"/>
  <c r="G305" i="1" s="1"/>
  <c r="F304" i="1"/>
  <c r="G304" i="1" s="1"/>
  <c r="F303" i="1"/>
  <c r="G303" i="1" s="1"/>
  <c r="F302" i="1"/>
  <c r="G302" i="1" s="1"/>
  <c r="F301" i="1"/>
  <c r="G301" i="1" s="1"/>
  <c r="F300" i="1"/>
  <c r="G300" i="1" s="1"/>
  <c r="F299" i="1"/>
  <c r="G299" i="1" s="1"/>
  <c r="F298" i="1"/>
  <c r="G298" i="1" s="1"/>
  <c r="F297" i="1"/>
  <c r="G297" i="1" s="1"/>
  <c r="F296" i="1"/>
  <c r="G296" i="1" s="1"/>
  <c r="F295" i="1"/>
  <c r="G295" i="1" s="1"/>
  <c r="F294" i="1"/>
  <c r="G294" i="1" s="1"/>
  <c r="F293" i="1"/>
  <c r="G293" i="1" s="1"/>
  <c r="F292" i="1"/>
  <c r="G292" i="1" s="1"/>
  <c r="F291" i="1"/>
  <c r="G291" i="1" s="1"/>
  <c r="F290" i="1"/>
  <c r="G290" i="1" s="1"/>
  <c r="F289" i="1"/>
  <c r="G289" i="1" s="1"/>
  <c r="F288" i="1"/>
  <c r="G288" i="1" s="1"/>
  <c r="F287" i="1"/>
  <c r="G287" i="1" s="1"/>
  <c r="F286" i="1"/>
  <c r="G286" i="1" s="1"/>
  <c r="F285" i="1"/>
  <c r="G285" i="1" s="1"/>
  <c r="F284" i="1"/>
  <c r="G284" i="1" s="1"/>
  <c r="F283" i="1"/>
  <c r="G283" i="1" s="1"/>
  <c r="F282" i="1"/>
  <c r="G282" i="1" s="1"/>
  <c r="F281" i="1"/>
  <c r="G281" i="1" s="1"/>
  <c r="F280" i="1"/>
  <c r="G280" i="1" s="1"/>
  <c r="F279" i="1"/>
  <c r="G279" i="1" s="1"/>
  <c r="F278" i="1"/>
  <c r="G278" i="1" s="1"/>
  <c r="F277" i="1"/>
  <c r="G277" i="1" s="1"/>
  <c r="F276" i="1"/>
  <c r="G276" i="1" s="1"/>
  <c r="F275" i="1"/>
  <c r="G275" i="1" s="1"/>
  <c r="F274" i="1"/>
  <c r="G274" i="1" s="1"/>
  <c r="F273" i="1"/>
  <c r="G273" i="1" s="1"/>
  <c r="F272" i="1"/>
  <c r="G272" i="1" s="1"/>
  <c r="F271" i="1"/>
  <c r="G271" i="1" s="1"/>
  <c r="F270" i="1"/>
  <c r="G270" i="1" s="1"/>
  <c r="F269" i="1"/>
  <c r="G269" i="1" s="1"/>
  <c r="F268" i="1"/>
  <c r="G268" i="1" s="1"/>
  <c r="F267" i="1"/>
  <c r="G267" i="1" s="1"/>
  <c r="F266" i="1"/>
  <c r="G266" i="1" s="1"/>
  <c r="F265" i="1"/>
  <c r="G265" i="1" s="1"/>
  <c r="F264" i="1"/>
  <c r="G264" i="1" s="1"/>
  <c r="F263" i="1"/>
  <c r="G263" i="1" s="1"/>
  <c r="F262" i="1"/>
  <c r="G262" i="1" s="1"/>
  <c r="F261" i="1"/>
  <c r="G261" i="1" s="1"/>
  <c r="F260" i="1"/>
  <c r="G260" i="1" s="1"/>
  <c r="F259" i="1"/>
  <c r="G259" i="1" s="1"/>
  <c r="F258" i="1"/>
  <c r="G258" i="1" s="1"/>
  <c r="F257" i="1"/>
  <c r="G257" i="1" s="1"/>
  <c r="F256" i="1"/>
  <c r="G256" i="1" s="1"/>
  <c r="F255" i="1"/>
  <c r="G255" i="1" s="1"/>
  <c r="F254" i="1"/>
  <c r="G254" i="1" s="1"/>
  <c r="F253" i="1"/>
  <c r="G253" i="1" s="1"/>
  <c r="F252" i="1"/>
  <c r="G252" i="1" s="1"/>
  <c r="F251" i="1"/>
  <c r="G251" i="1" s="1"/>
  <c r="F250" i="1"/>
  <c r="G250" i="1" s="1"/>
  <c r="F249" i="1"/>
  <c r="G249" i="1" s="1"/>
  <c r="F248" i="1"/>
  <c r="G248" i="1" s="1"/>
  <c r="F247" i="1"/>
  <c r="G247" i="1" s="1"/>
  <c r="F246" i="1"/>
  <c r="G246" i="1" s="1"/>
  <c r="F245" i="1"/>
  <c r="G245" i="1" s="1"/>
  <c r="F244" i="1"/>
  <c r="G244" i="1" s="1"/>
  <c r="F243" i="1"/>
  <c r="G243" i="1" s="1"/>
  <c r="F242" i="1"/>
  <c r="G242" i="1" s="1"/>
  <c r="F241" i="1"/>
  <c r="G241" i="1" s="1"/>
  <c r="F240" i="1"/>
  <c r="G240" i="1" s="1"/>
  <c r="F239" i="1"/>
  <c r="G239" i="1" s="1"/>
  <c r="F238" i="1"/>
  <c r="G238" i="1" s="1"/>
  <c r="F237" i="1"/>
  <c r="G237" i="1" s="1"/>
  <c r="F236" i="1"/>
  <c r="G236" i="1" s="1"/>
  <c r="F235" i="1"/>
  <c r="G235" i="1" s="1"/>
  <c r="F234" i="1"/>
  <c r="G234" i="1" s="1"/>
  <c r="F233" i="1"/>
  <c r="G233" i="1" s="1"/>
  <c r="G232" i="1"/>
  <c r="F232" i="1"/>
  <c r="F231" i="1"/>
  <c r="G231" i="1" s="1"/>
  <c r="F230" i="1"/>
  <c r="G230" i="1" s="1"/>
  <c r="F229" i="1"/>
  <c r="G229" i="1" s="1"/>
  <c r="G228" i="1"/>
  <c r="F228" i="1"/>
  <c r="F227" i="1"/>
  <c r="G227" i="1" s="1"/>
  <c r="G226" i="1"/>
  <c r="F226" i="1"/>
  <c r="F225" i="1"/>
  <c r="G225" i="1" s="1"/>
  <c r="F224" i="1"/>
  <c r="G224" i="1" s="1"/>
  <c r="F223" i="1"/>
  <c r="G223" i="1" s="1"/>
  <c r="F222" i="1"/>
  <c r="G222" i="1" s="1"/>
  <c r="F221" i="1"/>
  <c r="G221" i="1" s="1"/>
  <c r="G220" i="1"/>
  <c r="F220" i="1"/>
  <c r="F219" i="1"/>
  <c r="G219" i="1" s="1"/>
  <c r="F218" i="1"/>
  <c r="G218" i="1" s="1"/>
  <c r="F217" i="1"/>
  <c r="G217" i="1" s="1"/>
  <c r="G216" i="1"/>
  <c r="F216" i="1"/>
  <c r="F215" i="1"/>
  <c r="G215" i="1" s="1"/>
  <c r="F214" i="1"/>
  <c r="G214" i="1" s="1"/>
  <c r="F213" i="1"/>
  <c r="G213" i="1" s="1"/>
  <c r="G212" i="1"/>
  <c r="F212" i="1"/>
  <c r="F211" i="1"/>
  <c r="G211" i="1" s="1"/>
  <c r="G210" i="1"/>
  <c r="F210" i="1"/>
  <c r="F209" i="1"/>
  <c r="G209" i="1" s="1"/>
  <c r="F208" i="1"/>
  <c r="G208" i="1" s="1"/>
  <c r="F207" i="1"/>
  <c r="G207" i="1" s="1"/>
  <c r="F206" i="1"/>
  <c r="G206" i="1" s="1"/>
  <c r="F205" i="1"/>
  <c r="G205" i="1" s="1"/>
  <c r="G204" i="1"/>
  <c r="F204" i="1"/>
  <c r="F203" i="1"/>
  <c r="G203" i="1" s="1"/>
  <c r="F202" i="1"/>
  <c r="G202" i="1" s="1"/>
  <c r="F201" i="1"/>
  <c r="G201" i="1" s="1"/>
  <c r="G200" i="1"/>
  <c r="F200" i="1"/>
  <c r="F199" i="1"/>
  <c r="G199" i="1" s="1"/>
  <c r="F198" i="1"/>
  <c r="G198" i="1" s="1"/>
  <c r="F197" i="1"/>
  <c r="G197" i="1" s="1"/>
  <c r="G196" i="1"/>
  <c r="F196" i="1"/>
  <c r="F195" i="1"/>
  <c r="G195" i="1" s="1"/>
  <c r="F194" i="1"/>
  <c r="G194" i="1" s="1"/>
  <c r="F193" i="1"/>
  <c r="G193" i="1" s="1"/>
  <c r="G192" i="1"/>
  <c r="F192" i="1"/>
  <c r="F191" i="1"/>
  <c r="G191" i="1" s="1"/>
  <c r="F190" i="1"/>
  <c r="G190" i="1" s="1"/>
  <c r="F189" i="1"/>
  <c r="G189" i="1" s="1"/>
  <c r="G188" i="1"/>
  <c r="F188" i="1"/>
  <c r="F187" i="1"/>
  <c r="G187" i="1" s="1"/>
  <c r="F186" i="1"/>
  <c r="G186" i="1" s="1"/>
  <c r="F185" i="1"/>
  <c r="G185" i="1" s="1"/>
  <c r="G184" i="1"/>
  <c r="F184" i="1"/>
  <c r="F183" i="1"/>
  <c r="G183" i="1" s="1"/>
  <c r="F182" i="1"/>
  <c r="G182" i="1" s="1"/>
  <c r="F181" i="1"/>
  <c r="G181" i="1" s="1"/>
  <c r="G180" i="1"/>
  <c r="F180" i="1"/>
  <c r="F179" i="1"/>
  <c r="G179" i="1" s="1"/>
  <c r="F178" i="1"/>
  <c r="G178" i="1" s="1"/>
  <c r="F177" i="1"/>
  <c r="G177" i="1" s="1"/>
  <c r="G176" i="1"/>
  <c r="F176" i="1"/>
  <c r="F175" i="1"/>
  <c r="G175" i="1" s="1"/>
  <c r="F174" i="1"/>
  <c r="G174" i="1" s="1"/>
  <c r="F173" i="1"/>
  <c r="G173" i="1" s="1"/>
  <c r="G172" i="1"/>
  <c r="F172" i="1"/>
  <c r="F171" i="1"/>
  <c r="G171" i="1" s="1"/>
  <c r="F170" i="1"/>
  <c r="G170" i="1" s="1"/>
  <c r="F169" i="1"/>
  <c r="G169" i="1" s="1"/>
  <c r="G168" i="1"/>
  <c r="F168" i="1"/>
  <c r="F167" i="1"/>
  <c r="G167" i="1" s="1"/>
  <c r="F166" i="1"/>
  <c r="G166" i="1" s="1"/>
  <c r="F165" i="1"/>
  <c r="G165" i="1" s="1"/>
  <c r="G164" i="1"/>
  <c r="F164" i="1"/>
  <c r="F163" i="1"/>
  <c r="G163" i="1" s="1"/>
  <c r="F162" i="1"/>
  <c r="G162" i="1" s="1"/>
  <c r="F161" i="1"/>
  <c r="G161" i="1" s="1"/>
  <c r="G160" i="1"/>
  <c r="F160" i="1"/>
  <c r="F159" i="1"/>
  <c r="G159" i="1" s="1"/>
  <c r="F158" i="1"/>
  <c r="G158" i="1" s="1"/>
  <c r="F157" i="1"/>
  <c r="G157" i="1" s="1"/>
  <c r="G156" i="1"/>
  <c r="F156" i="1"/>
  <c r="F155" i="1"/>
  <c r="G155" i="1" s="1"/>
  <c r="F154" i="1"/>
  <c r="G154" i="1" s="1"/>
  <c r="F153" i="1"/>
  <c r="G153" i="1" s="1"/>
  <c r="G152" i="1"/>
  <c r="F152" i="1"/>
  <c r="F151" i="1"/>
  <c r="G151" i="1" s="1"/>
  <c r="F150" i="1"/>
  <c r="G150" i="1" s="1"/>
  <c r="F149" i="1"/>
  <c r="G149" i="1" s="1"/>
  <c r="G148" i="1"/>
  <c r="F148" i="1"/>
  <c r="F147" i="1"/>
  <c r="G147" i="1" s="1"/>
  <c r="F146" i="1"/>
  <c r="G146" i="1" s="1"/>
  <c r="F145" i="1"/>
  <c r="G145" i="1" s="1"/>
  <c r="G144" i="1"/>
  <c r="F144" i="1"/>
  <c r="F143" i="1"/>
  <c r="G143" i="1" s="1"/>
  <c r="F142" i="1"/>
  <c r="G142" i="1" s="1"/>
  <c r="F141" i="1"/>
  <c r="G141" i="1" s="1"/>
  <c r="G140" i="1"/>
  <c r="F140" i="1"/>
  <c r="F139" i="1"/>
  <c r="G139" i="1" s="1"/>
  <c r="F138" i="1"/>
  <c r="G138" i="1" s="1"/>
  <c r="F137" i="1"/>
  <c r="G137" i="1" s="1"/>
  <c r="G136" i="1"/>
  <c r="F136" i="1"/>
  <c r="F135" i="1"/>
  <c r="G135" i="1" s="1"/>
  <c r="F134" i="1"/>
  <c r="G134" i="1" s="1"/>
  <c r="F133" i="1"/>
  <c r="G133" i="1" s="1"/>
  <c r="G132" i="1"/>
  <c r="F132" i="1"/>
  <c r="F131" i="1"/>
  <c r="G131" i="1" s="1"/>
  <c r="F130" i="1"/>
  <c r="G130" i="1" s="1"/>
  <c r="F129" i="1"/>
  <c r="G129" i="1" s="1"/>
  <c r="G128" i="1"/>
  <c r="F128" i="1"/>
  <c r="F127" i="1"/>
  <c r="G127" i="1" s="1"/>
  <c r="F126" i="1"/>
  <c r="G126" i="1" s="1"/>
  <c r="F125" i="1"/>
  <c r="G125" i="1" s="1"/>
  <c r="G124" i="1"/>
  <c r="F124" i="1"/>
  <c r="F123" i="1"/>
  <c r="G123" i="1" s="1"/>
  <c r="F122" i="1"/>
  <c r="G122" i="1" s="1"/>
  <c r="F121" i="1"/>
  <c r="G121" i="1" s="1"/>
  <c r="G120" i="1"/>
  <c r="F120" i="1"/>
  <c r="F119" i="1"/>
  <c r="G119" i="1" s="1"/>
  <c r="F118" i="1"/>
  <c r="G118" i="1" s="1"/>
  <c r="F117" i="1"/>
  <c r="G117" i="1" s="1"/>
  <c r="G116" i="1"/>
  <c r="F116" i="1"/>
  <c r="F115" i="1"/>
  <c r="G115" i="1" s="1"/>
  <c r="F114" i="1"/>
  <c r="G114" i="1" s="1"/>
  <c r="F113" i="1"/>
  <c r="G113" i="1" s="1"/>
  <c r="G112" i="1"/>
  <c r="F112" i="1"/>
  <c r="F111" i="1"/>
  <c r="G111" i="1" s="1"/>
  <c r="F110" i="1"/>
  <c r="G110" i="1" s="1"/>
  <c r="F109" i="1"/>
  <c r="G109" i="1" s="1"/>
  <c r="G108" i="1"/>
  <c r="F108" i="1"/>
  <c r="F107" i="1"/>
  <c r="G107" i="1" s="1"/>
  <c r="F106" i="1"/>
  <c r="G106" i="1" s="1"/>
  <c r="F105" i="1"/>
  <c r="G105" i="1" s="1"/>
  <c r="G104" i="1"/>
  <c r="F104" i="1"/>
  <c r="F103" i="1"/>
  <c r="G103" i="1" s="1"/>
  <c r="F102" i="1"/>
  <c r="G102" i="1" s="1"/>
  <c r="F101" i="1"/>
  <c r="G101" i="1" s="1"/>
  <c r="G100" i="1"/>
  <c r="F100" i="1"/>
  <c r="F99" i="1"/>
  <c r="G99" i="1" s="1"/>
  <c r="F98" i="1"/>
  <c r="G98" i="1" s="1"/>
  <c r="F97" i="1"/>
  <c r="G97" i="1" s="1"/>
  <c r="G96" i="1"/>
  <c r="F96" i="1"/>
  <c r="F95" i="1"/>
  <c r="G95" i="1" s="1"/>
  <c r="F94" i="1"/>
  <c r="G94" i="1" s="1"/>
  <c r="F93" i="1"/>
  <c r="G93" i="1" s="1"/>
  <c r="G92" i="1"/>
  <c r="F92" i="1"/>
  <c r="F91" i="1"/>
  <c r="G91" i="1" s="1"/>
  <c r="F90" i="1"/>
  <c r="G90" i="1" s="1"/>
  <c r="F89" i="1"/>
  <c r="G89" i="1" s="1"/>
  <c r="G88" i="1"/>
  <c r="F88" i="1"/>
  <c r="F87" i="1"/>
  <c r="G87" i="1" s="1"/>
  <c r="F86" i="1"/>
  <c r="G86" i="1" s="1"/>
  <c r="F85" i="1"/>
  <c r="G85" i="1" s="1"/>
  <c r="G84" i="1"/>
  <c r="F84" i="1"/>
  <c r="F83" i="1"/>
  <c r="G83" i="1" s="1"/>
  <c r="F82" i="1"/>
  <c r="G82" i="1" s="1"/>
  <c r="F81" i="1"/>
  <c r="G81" i="1" s="1"/>
  <c r="G80" i="1"/>
  <c r="F80" i="1"/>
  <c r="F79" i="1"/>
  <c r="G79" i="1" s="1"/>
  <c r="F78" i="1"/>
  <c r="G78" i="1" s="1"/>
  <c r="F77" i="1"/>
  <c r="G77" i="1" s="1"/>
  <c r="G76" i="1"/>
  <c r="F76" i="1"/>
  <c r="F75" i="1"/>
  <c r="G75" i="1" s="1"/>
  <c r="F74" i="1"/>
  <c r="G74" i="1" s="1"/>
  <c r="F73" i="1"/>
  <c r="G73" i="1" s="1"/>
  <c r="G72" i="1"/>
  <c r="F72" i="1"/>
  <c r="F71" i="1"/>
  <c r="G71" i="1" s="1"/>
  <c r="F70" i="1"/>
  <c r="G70" i="1" s="1"/>
  <c r="F69" i="1"/>
  <c r="G69" i="1" s="1"/>
  <c r="G68" i="1"/>
  <c r="F68" i="1"/>
  <c r="F67" i="1"/>
  <c r="G67" i="1" s="1"/>
  <c r="F66" i="1"/>
  <c r="G66" i="1" s="1"/>
  <c r="F65" i="1"/>
  <c r="G65" i="1" s="1"/>
  <c r="G64" i="1"/>
  <c r="F64" i="1"/>
  <c r="F63" i="1"/>
  <c r="G63" i="1" s="1"/>
  <c r="F62" i="1"/>
  <c r="G62" i="1" s="1"/>
  <c r="F61" i="1"/>
  <c r="G61" i="1" s="1"/>
  <c r="G60" i="1"/>
  <c r="F60" i="1"/>
  <c r="F59" i="1"/>
  <c r="G59" i="1" s="1"/>
  <c r="F58" i="1"/>
  <c r="G58" i="1" s="1"/>
  <c r="F57" i="1"/>
  <c r="G57" i="1" s="1"/>
  <c r="G56" i="1"/>
  <c r="F56" i="1"/>
  <c r="F55" i="1"/>
  <c r="G55" i="1" s="1"/>
  <c r="F54" i="1"/>
  <c r="G54" i="1" s="1"/>
  <c r="F53" i="1"/>
  <c r="G53" i="1" s="1"/>
  <c r="G52" i="1"/>
  <c r="F52" i="1"/>
  <c r="F51" i="1"/>
  <c r="G51" i="1" s="1"/>
  <c r="F50" i="1"/>
  <c r="G50" i="1" s="1"/>
  <c r="F49" i="1"/>
  <c r="G49" i="1" s="1"/>
  <c r="G48" i="1"/>
  <c r="F48" i="1"/>
  <c r="F47" i="1"/>
  <c r="G47" i="1" s="1"/>
  <c r="F46" i="1"/>
  <c r="G46" i="1" s="1"/>
  <c r="F45" i="1"/>
  <c r="G45" i="1" s="1"/>
  <c r="G44" i="1"/>
  <c r="F44" i="1"/>
  <c r="F43" i="1"/>
  <c r="G43" i="1" s="1"/>
  <c r="F42" i="1"/>
  <c r="G42" i="1" s="1"/>
  <c r="F41" i="1"/>
  <c r="G41" i="1" s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F30" i="1"/>
  <c r="G30" i="1" s="1"/>
  <c r="G29" i="1"/>
  <c r="F29" i="1"/>
  <c r="F28" i="1"/>
  <c r="G28" i="1" s="1"/>
  <c r="G27" i="1"/>
  <c r="F27" i="1"/>
  <c r="F26" i="1"/>
  <c r="G26" i="1" s="1"/>
  <c r="G25" i="1"/>
  <c r="F25" i="1"/>
  <c r="F24" i="1"/>
  <c r="G24" i="1" s="1"/>
  <c r="G23" i="1"/>
  <c r="F23" i="1"/>
  <c r="F22" i="1"/>
  <c r="G22" i="1" s="1"/>
  <c r="G21" i="1"/>
  <c r="F21" i="1"/>
  <c r="F20" i="1"/>
  <c r="G20" i="1" s="1"/>
  <c r="G19" i="1"/>
  <c r="F19" i="1"/>
  <c r="F18" i="1"/>
  <c r="G18" i="1" s="1"/>
  <c r="G17" i="1"/>
  <c r="F17" i="1"/>
  <c r="F16" i="1"/>
  <c r="G16" i="1" s="1"/>
  <c r="G15" i="1"/>
  <c r="F15" i="1"/>
  <c r="F14" i="1"/>
  <c r="G14" i="1" s="1"/>
  <c r="G13" i="1"/>
  <c r="F13" i="1"/>
  <c r="F12" i="1"/>
  <c r="G12" i="1" s="1"/>
  <c r="G11" i="1"/>
  <c r="F11" i="1"/>
  <c r="F10" i="1"/>
  <c r="G10" i="1" s="1"/>
  <c r="G9" i="1"/>
  <c r="F9" i="1"/>
  <c r="F8" i="1"/>
  <c r="G8" i="1" s="1"/>
  <c r="G7" i="1"/>
  <c r="F7" i="1"/>
  <c r="F6" i="1"/>
  <c r="G6" i="1" s="1"/>
  <c r="G5" i="1"/>
  <c r="F5" i="1"/>
  <c r="F4" i="1"/>
  <c r="G4" i="1" s="1"/>
  <c r="G3" i="1"/>
  <c r="F3" i="1"/>
  <c r="P7" i="1" l="1"/>
  <c r="P9" i="1"/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P5" i="1" s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P6" i="1" s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P8" i="1" s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4" i="1"/>
  <c r="E3" i="1"/>
</calcChain>
</file>

<file path=xl/sharedStrings.xml><?xml version="1.0" encoding="utf-8"?>
<sst xmlns="http://schemas.openxmlformats.org/spreadsheetml/2006/main" count="8" uniqueCount="7">
  <si>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</si>
  <si>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</si>
  <si>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r>
      <t>A</t>
    </r>
    <r>
      <rPr>
        <b/>
        <sz val="8"/>
        <color rgb="FF7030A0"/>
        <rFont val="Arial Cyr"/>
        <charset val="204"/>
      </rPr>
      <t>1</t>
    </r>
  </si>
  <si>
    <r>
      <t>B</t>
    </r>
    <r>
      <rPr>
        <b/>
        <sz val="8"/>
        <color rgb="FF7030A0"/>
        <rFont val="Arial Cyr"/>
        <charset val="204"/>
      </rPr>
      <t>1</t>
    </r>
  </si>
  <si>
    <r>
      <t>C</t>
    </r>
    <r>
      <rPr>
        <b/>
        <sz val="8"/>
        <color rgb="FF7030A0"/>
        <rFont val="Arial Cyr"/>
        <charset val="204"/>
      </rPr>
      <t>1</t>
    </r>
  </si>
  <si>
    <t>Smoothed signals</t>
  </si>
  <si>
    <t>Smoothed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</si>
</sst>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yr"/>
      <charset val="204"/>
    </font>
    <font>
      <i/>
      <sz val="10"/>
      <name val="Arial Cyr"/>
      <charset val="204"/>
    </font>
    <font>
      <sz val="10"/>
      <color indexed="8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sz val="10"/>
      <color rgb="FFFFC000"/>
      <name val="Arial Cyr"/>
      <charset val="204"/>
    </font>
    <font>
      <sz val="10"/>
      <color indexed="5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0"/>
      <color rgb="FF002060"/>
      <name val="Arial Cyr"/>
      <charset val="204"/>
    </font>
    <font>
      <b/>
      <sz val="10"/>
      <color rgb="FFFFFF00"/>
      <name val="Arial Cyr"/>
      <charset val="204"/>
    </font>
    <font>
      <b/>
      <sz val="10"/>
      <color rgb="FF7030A0"/>
      <name val="Arial Cyr"/>
      <charset val="204"/>
    </font>
    <font>
      <b/>
      <sz val="11"/>
      <color rgb="FF7030A0"/>
      <name val="Arial Cyr"/>
      <charset val="204"/>
    </font>
    <font>
      <b/>
      <sz val="8"/>
      <color rgb="FF7030A0"/>
      <name val="Arial Cyr"/>
      <charset val="204"/>
    </font>
    <font>
      <sz val="10"/>
      <color rgb="FF7030A0"/>
      <name val="Arial Cyr"/>
      <charset val="204"/>
    </font>
    <font>
      <b/>
      <i/>
      <sz val="12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rgb="FF7030A0"/>
      <name val="Arial Cyr"/>
      <charset val="204"/>
    </font>
    <font>
      <b/>
      <sz val="10"/>
      <color theme="9" tint="-0.249977111117893"/>
      <name val="Arial Cyr"/>
      <charset val="204"/>
    </font>
    <font>
      <sz val="10"/>
      <color theme="9" tint="-0.249977111117893"/>
      <name val="Arial Cyr"/>
      <charset val="204"/>
    </font>
    <font>
      <sz val="10"/>
      <color theme="9" tint="-0.249977111117893"/>
      <name val="Arial"/>
      <family val="2"/>
      <charset val="204"/>
    </font>
    <font>
      <b/>
      <sz val="10"/>
      <color theme="9" tint="-0.249977111117893"/>
      <name val="Arial"/>
      <family val="2"/>
      <charset val="204"/>
    </font>
    <font>
      <b/>
      <sz val="10"/>
      <color rgb="FF00B050"/>
      <name val="Arial Cyr"/>
      <charset val="204"/>
    </font>
    <font>
      <b/>
      <sz val="12"/>
      <color rgb="FF00B05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0" fillId="3" borderId="0" xfId="0" applyFill="1"/>
    <xf numFmtId="0" fontId="10" fillId="0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8" fillId="3" borderId="0" xfId="0" applyFont="1" applyFill="1"/>
    <xf numFmtId="0" fontId="11" fillId="0" borderId="0" xfId="0" applyFont="1" applyFill="1"/>
    <xf numFmtId="0" fontId="11" fillId="0" borderId="0" xfId="0" applyFont="1" applyFill="1" applyAlignment="1">
      <alignment horizontal="center"/>
    </xf>
    <xf numFmtId="0" fontId="11" fillId="3" borderId="0" xfId="0" applyFont="1" applyFill="1"/>
    <xf numFmtId="0" fontId="12" fillId="2" borderId="0" xfId="0" applyFont="1" applyFill="1" applyAlignment="1">
      <alignment horizontal="center"/>
    </xf>
    <xf numFmtId="0" fontId="13" fillId="0" borderId="0" xfId="0" applyFont="1" applyFill="1"/>
    <xf numFmtId="0" fontId="14" fillId="0" borderId="0" xfId="0" applyFont="1" applyFill="1" applyAlignment="1">
      <alignment horizontal="center"/>
    </xf>
    <xf numFmtId="0" fontId="14" fillId="0" borderId="0" xfId="0" applyFont="1" applyFill="1"/>
    <xf numFmtId="0" fontId="13" fillId="3" borderId="0" xfId="0" applyFont="1" applyFill="1"/>
    <xf numFmtId="0" fontId="16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6" fillId="3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8" fillId="2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3" fillId="3" borderId="0" xfId="0" applyFont="1" applyFill="1" applyAlignment="1">
      <alignment horizontal="center"/>
    </xf>
    <xf numFmtId="0" fontId="20" fillId="0" borderId="0" xfId="0" applyFont="1"/>
    <xf numFmtId="0" fontId="21" fillId="0" borderId="0" xfId="0" applyFont="1" applyFill="1"/>
    <xf numFmtId="0" fontId="20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1" fillId="0" borderId="0" xfId="0" applyFont="1" applyFill="1" applyAlignment="1">
      <alignment horizontal="center"/>
    </xf>
    <xf numFmtId="0" fontId="23" fillId="0" borderId="0" xfId="0" applyFont="1"/>
    <xf numFmtId="0" fontId="23" fillId="0" borderId="0" xfId="0" applyFont="1" applyFill="1"/>
    <xf numFmtId="0" fontId="23" fillId="3" borderId="0" xfId="0" applyFont="1" applyFill="1"/>
    <xf numFmtId="0" fontId="21" fillId="3" borderId="0" xfId="0" applyFont="1" applyFill="1"/>
    <xf numFmtId="0" fontId="24" fillId="0" borderId="0" xfId="0" applyFont="1" applyFill="1" applyAlignment="1">
      <alignment horizontal="center"/>
    </xf>
    <xf numFmtId="0" fontId="24" fillId="3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6909722222223"/>
          <c:y val="2.1532142857142857E-2"/>
          <c:w val="0.82219097222222226"/>
          <c:h val="0.83897063492063495"/>
        </c:manualLayout>
      </c:layout>
      <c:scatterChart>
        <c:scatterStyle val="lineMarker"/>
        <c:varyColors val="0"/>
        <c:ser>
          <c:idx val="0"/>
          <c:order val="0"/>
          <c:tx>
            <c:v>Kolpashevo 29231</c:v>
          </c:tx>
          <c:spPr>
            <a:ln w="952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Лист1!$J$3:$J$50</c:f>
              <c:numCache>
                <c:formatCode>General</c:formatCode>
                <c:ptCount val="48"/>
                <c:pt idx="0">
                  <c:v>282.75</c:v>
                </c:pt>
                <c:pt idx="1">
                  <c:v>283.75</c:v>
                </c:pt>
                <c:pt idx="2">
                  <c:v>283.55</c:v>
                </c:pt>
                <c:pt idx="3">
                  <c:v>283.25</c:v>
                </c:pt>
                <c:pt idx="4">
                  <c:v>280.35000000000002</c:v>
                </c:pt>
                <c:pt idx="5">
                  <c:v>277.75</c:v>
                </c:pt>
                <c:pt idx="6">
                  <c:v>273.95</c:v>
                </c:pt>
                <c:pt idx="7">
                  <c:v>274.55</c:v>
                </c:pt>
                <c:pt idx="8">
                  <c:v>275.35000000000002</c:v>
                </c:pt>
                <c:pt idx="9">
                  <c:v>275.14999999999998</c:v>
                </c:pt>
                <c:pt idx="10">
                  <c:v>274.75</c:v>
                </c:pt>
                <c:pt idx="11">
                  <c:v>269.64999999999998</c:v>
                </c:pt>
                <c:pt idx="12">
                  <c:v>270.05</c:v>
                </c:pt>
                <c:pt idx="13">
                  <c:v>268.55</c:v>
                </c:pt>
                <c:pt idx="14">
                  <c:v>267.05</c:v>
                </c:pt>
                <c:pt idx="15">
                  <c:v>265.85000000000002</c:v>
                </c:pt>
                <c:pt idx="16">
                  <c:v>264.45</c:v>
                </c:pt>
                <c:pt idx="17">
                  <c:v>264.45</c:v>
                </c:pt>
                <c:pt idx="18">
                  <c:v>263.55</c:v>
                </c:pt>
                <c:pt idx="19">
                  <c:v>261.45</c:v>
                </c:pt>
                <c:pt idx="20">
                  <c:v>262.45</c:v>
                </c:pt>
                <c:pt idx="21">
                  <c:v>261.14999999999998</c:v>
                </c:pt>
                <c:pt idx="22">
                  <c:v>255.25</c:v>
                </c:pt>
                <c:pt idx="23">
                  <c:v>251.45</c:v>
                </c:pt>
                <c:pt idx="24">
                  <c:v>250.65</c:v>
                </c:pt>
                <c:pt idx="25">
                  <c:v>249.65</c:v>
                </c:pt>
                <c:pt idx="26">
                  <c:v>249.25</c:v>
                </c:pt>
                <c:pt idx="27">
                  <c:v>248.05</c:v>
                </c:pt>
                <c:pt idx="28">
                  <c:v>247.65</c:v>
                </c:pt>
                <c:pt idx="29">
                  <c:v>240.35</c:v>
                </c:pt>
                <c:pt idx="30">
                  <c:v>237.85</c:v>
                </c:pt>
                <c:pt idx="31">
                  <c:v>227.85</c:v>
                </c:pt>
                <c:pt idx="32">
                  <c:v>222.85</c:v>
                </c:pt>
                <c:pt idx="33">
                  <c:v>215.05</c:v>
                </c:pt>
                <c:pt idx="34">
                  <c:v>214.45</c:v>
                </c:pt>
                <c:pt idx="35">
                  <c:v>209.25</c:v>
                </c:pt>
                <c:pt idx="36">
                  <c:v>209.05</c:v>
                </c:pt>
                <c:pt idx="37">
                  <c:v>209.35</c:v>
                </c:pt>
                <c:pt idx="38">
                  <c:v>209.45</c:v>
                </c:pt>
                <c:pt idx="39">
                  <c:v>209.05</c:v>
                </c:pt>
                <c:pt idx="40">
                  <c:v>210.15</c:v>
                </c:pt>
                <c:pt idx="41">
                  <c:v>212.75</c:v>
                </c:pt>
                <c:pt idx="42">
                  <c:v>213.45</c:v>
                </c:pt>
                <c:pt idx="43">
                  <c:v>214.25</c:v>
                </c:pt>
                <c:pt idx="44">
                  <c:v>217.05</c:v>
                </c:pt>
                <c:pt idx="45">
                  <c:v>216.75</c:v>
                </c:pt>
                <c:pt idx="46">
                  <c:v>216.45</c:v>
                </c:pt>
              </c:numCache>
            </c:numRef>
          </c:xVal>
          <c:yVal>
            <c:numRef>
              <c:f>Лист1!$I$3:$I$50</c:f>
              <c:numCache>
                <c:formatCode>General</c:formatCode>
                <c:ptCount val="48"/>
                <c:pt idx="0">
                  <c:v>7.4999999999999997E-2</c:v>
                </c:pt>
                <c:pt idx="1">
                  <c:v>0.182</c:v>
                </c:pt>
                <c:pt idx="2">
                  <c:v>0.19900000000000001</c:v>
                </c:pt>
                <c:pt idx="3">
                  <c:v>0.24</c:v>
                </c:pt>
                <c:pt idx="4">
                  <c:v>0.64700000000000002</c:v>
                </c:pt>
                <c:pt idx="5">
                  <c:v>0.82099999999999995</c:v>
                </c:pt>
                <c:pt idx="6">
                  <c:v>1.1859999999999999</c:v>
                </c:pt>
                <c:pt idx="7">
                  <c:v>1.341</c:v>
                </c:pt>
                <c:pt idx="8">
                  <c:v>1.5</c:v>
                </c:pt>
                <c:pt idx="9">
                  <c:v>1.548</c:v>
                </c:pt>
                <c:pt idx="10">
                  <c:v>1.605</c:v>
                </c:pt>
                <c:pt idx="11">
                  <c:v>2.242</c:v>
                </c:pt>
                <c:pt idx="12">
                  <c:v>2.4489999999999998</c:v>
                </c:pt>
                <c:pt idx="13">
                  <c:v>2.661</c:v>
                </c:pt>
                <c:pt idx="14">
                  <c:v>2.879</c:v>
                </c:pt>
                <c:pt idx="15">
                  <c:v>3.0459999999999998</c:v>
                </c:pt>
                <c:pt idx="16">
                  <c:v>3.1920000000000002</c:v>
                </c:pt>
                <c:pt idx="17">
                  <c:v>3.3969999999999998</c:v>
                </c:pt>
                <c:pt idx="18">
                  <c:v>3.5019999999999998</c:v>
                </c:pt>
                <c:pt idx="19">
                  <c:v>3.7629999999999999</c:v>
                </c:pt>
                <c:pt idx="20">
                  <c:v>3.9830000000000001</c:v>
                </c:pt>
                <c:pt idx="21">
                  <c:v>4.1680000000000001</c:v>
                </c:pt>
                <c:pt idx="22">
                  <c:v>5.0019999999999998</c:v>
                </c:pt>
                <c:pt idx="23">
                  <c:v>5.4969999999999999</c:v>
                </c:pt>
                <c:pt idx="24">
                  <c:v>5.6</c:v>
                </c:pt>
                <c:pt idx="25">
                  <c:v>5.718</c:v>
                </c:pt>
                <c:pt idx="26">
                  <c:v>5.7629999999999999</c:v>
                </c:pt>
                <c:pt idx="27">
                  <c:v>5.99</c:v>
                </c:pt>
                <c:pt idx="28">
                  <c:v>6.0359999999999996</c:v>
                </c:pt>
                <c:pt idx="29">
                  <c:v>6.9029999999999996</c:v>
                </c:pt>
                <c:pt idx="30">
                  <c:v>7.2</c:v>
                </c:pt>
                <c:pt idx="31">
                  <c:v>8.3979999999999997</c:v>
                </c:pt>
                <c:pt idx="32">
                  <c:v>9.1199999999999992</c:v>
                </c:pt>
                <c:pt idx="33">
                  <c:v>10.148999999999999</c:v>
                </c:pt>
                <c:pt idx="34">
                  <c:v>10.3</c:v>
                </c:pt>
                <c:pt idx="35">
                  <c:v>11.122999999999999</c:v>
                </c:pt>
                <c:pt idx="36">
                  <c:v>11.179</c:v>
                </c:pt>
                <c:pt idx="37">
                  <c:v>11.589</c:v>
                </c:pt>
                <c:pt idx="38">
                  <c:v>11.68</c:v>
                </c:pt>
                <c:pt idx="39">
                  <c:v>11.898999999999999</c:v>
                </c:pt>
                <c:pt idx="40">
                  <c:v>12.061</c:v>
                </c:pt>
                <c:pt idx="41">
                  <c:v>12.468999999999999</c:v>
                </c:pt>
                <c:pt idx="42">
                  <c:v>12.576000000000001</c:v>
                </c:pt>
                <c:pt idx="43">
                  <c:v>13.47</c:v>
                </c:pt>
                <c:pt idx="44">
                  <c:v>14.321999999999999</c:v>
                </c:pt>
                <c:pt idx="45">
                  <c:v>15.201000000000001</c:v>
                </c:pt>
                <c:pt idx="46">
                  <c:v>16.03</c:v>
                </c:pt>
              </c:numCache>
            </c:numRef>
          </c:yVal>
          <c:smooth val="1"/>
        </c:ser>
        <c:ser>
          <c:idx val="1"/>
          <c:order val="1"/>
          <c:tx>
            <c:v>Novosibirsk 29634</c:v>
          </c:tx>
          <c:spPr>
            <a:ln w="9525">
              <a:solidFill>
                <a:srgbClr val="002060"/>
              </a:solidFill>
              <a:prstDash val="solid"/>
            </a:ln>
          </c:spPr>
          <c:marker>
            <c:symbol val="circle"/>
            <c:size val="2"/>
            <c:spPr>
              <a:solidFill>
                <a:srgbClr val="002060"/>
              </a:solidFill>
              <a:ln>
                <a:solidFill>
                  <a:srgbClr val="002060"/>
                </a:solidFill>
                <a:prstDash val="solid"/>
              </a:ln>
            </c:spPr>
          </c:marker>
          <c:xVal>
            <c:numRef>
              <c:f>Лист1!$L$3:$L$50</c:f>
              <c:numCache>
                <c:formatCode>General</c:formatCode>
                <c:ptCount val="48"/>
                <c:pt idx="0">
                  <c:v>286.14999999999998</c:v>
                </c:pt>
                <c:pt idx="1">
                  <c:v>285.55</c:v>
                </c:pt>
                <c:pt idx="2">
                  <c:v>282.75</c:v>
                </c:pt>
                <c:pt idx="3">
                  <c:v>280.25</c:v>
                </c:pt>
                <c:pt idx="4">
                  <c:v>279.35000000000002</c:v>
                </c:pt>
                <c:pt idx="5">
                  <c:v>273.55</c:v>
                </c:pt>
                <c:pt idx="6">
                  <c:v>273.25</c:v>
                </c:pt>
                <c:pt idx="7">
                  <c:v>268.64999999999998</c:v>
                </c:pt>
                <c:pt idx="8">
                  <c:v>268.64999999999998</c:v>
                </c:pt>
                <c:pt idx="9">
                  <c:v>266.64999999999998</c:v>
                </c:pt>
                <c:pt idx="10">
                  <c:v>262.05</c:v>
                </c:pt>
                <c:pt idx="11">
                  <c:v>262.05</c:v>
                </c:pt>
                <c:pt idx="12">
                  <c:v>262.05</c:v>
                </c:pt>
                <c:pt idx="13">
                  <c:v>255.85</c:v>
                </c:pt>
                <c:pt idx="14">
                  <c:v>253.25</c:v>
                </c:pt>
                <c:pt idx="15">
                  <c:v>252.65</c:v>
                </c:pt>
                <c:pt idx="16">
                  <c:v>244.15</c:v>
                </c:pt>
                <c:pt idx="17">
                  <c:v>240.05</c:v>
                </c:pt>
                <c:pt idx="18">
                  <c:v>239.65</c:v>
                </c:pt>
                <c:pt idx="19">
                  <c:v>232.65</c:v>
                </c:pt>
                <c:pt idx="20">
                  <c:v>232.05</c:v>
                </c:pt>
                <c:pt idx="21">
                  <c:v>225.45</c:v>
                </c:pt>
                <c:pt idx="22">
                  <c:v>215.85</c:v>
                </c:pt>
                <c:pt idx="23">
                  <c:v>211.45</c:v>
                </c:pt>
                <c:pt idx="24">
                  <c:v>210.05</c:v>
                </c:pt>
                <c:pt idx="25">
                  <c:v>209.85</c:v>
                </c:pt>
                <c:pt idx="26">
                  <c:v>210.45</c:v>
                </c:pt>
                <c:pt idx="27">
                  <c:v>211.55</c:v>
                </c:pt>
                <c:pt idx="28">
                  <c:v>215.25</c:v>
                </c:pt>
                <c:pt idx="29">
                  <c:v>216.05</c:v>
                </c:pt>
                <c:pt idx="30">
                  <c:v>214.55</c:v>
                </c:pt>
                <c:pt idx="31">
                  <c:v>214.25</c:v>
                </c:pt>
              </c:numCache>
            </c:numRef>
          </c:xVal>
          <c:yVal>
            <c:numRef>
              <c:f>Лист1!$K$3:$K$50</c:f>
              <c:numCache>
                <c:formatCode>General</c:formatCode>
                <c:ptCount val="48"/>
                <c:pt idx="0">
                  <c:v>0.14299999999999999</c:v>
                </c:pt>
                <c:pt idx="1">
                  <c:v>0.188</c:v>
                </c:pt>
                <c:pt idx="2">
                  <c:v>0.48399999999999999</c:v>
                </c:pt>
                <c:pt idx="3">
                  <c:v>0.73699999999999999</c:v>
                </c:pt>
                <c:pt idx="4">
                  <c:v>0.83499999999999996</c:v>
                </c:pt>
                <c:pt idx="5">
                  <c:v>1.5169999999999999</c:v>
                </c:pt>
                <c:pt idx="6">
                  <c:v>1.5549999999999999</c:v>
                </c:pt>
                <c:pt idx="7">
                  <c:v>2.11</c:v>
                </c:pt>
                <c:pt idx="8">
                  <c:v>2.702</c:v>
                </c:pt>
                <c:pt idx="9">
                  <c:v>3.0529999999999999</c:v>
                </c:pt>
                <c:pt idx="10">
                  <c:v>3.9430000000000001</c:v>
                </c:pt>
                <c:pt idx="11">
                  <c:v>4.1429999999999998</c:v>
                </c:pt>
                <c:pt idx="12">
                  <c:v>4.2569999999999997</c:v>
                </c:pt>
                <c:pt idx="13">
                  <c:v>5.1950000000000003</c:v>
                </c:pt>
                <c:pt idx="14">
                  <c:v>5.59</c:v>
                </c:pt>
                <c:pt idx="15">
                  <c:v>5.62</c:v>
                </c:pt>
                <c:pt idx="16">
                  <c:v>6.5720000000000001</c:v>
                </c:pt>
                <c:pt idx="17">
                  <c:v>7.03</c:v>
                </c:pt>
                <c:pt idx="18">
                  <c:v>7.22</c:v>
                </c:pt>
                <c:pt idx="19">
                  <c:v>8.3000000000000007</c:v>
                </c:pt>
                <c:pt idx="20">
                  <c:v>8.4019999999999992</c:v>
                </c:pt>
                <c:pt idx="21">
                  <c:v>9.18</c:v>
                </c:pt>
                <c:pt idx="22">
                  <c:v>10.36</c:v>
                </c:pt>
                <c:pt idx="23">
                  <c:v>10.827</c:v>
                </c:pt>
                <c:pt idx="24">
                  <c:v>11.324</c:v>
                </c:pt>
                <c:pt idx="25">
                  <c:v>11.382</c:v>
                </c:pt>
                <c:pt idx="26">
                  <c:v>11.74</c:v>
                </c:pt>
                <c:pt idx="27">
                  <c:v>12.161</c:v>
                </c:pt>
                <c:pt idx="28">
                  <c:v>13.54</c:v>
                </c:pt>
                <c:pt idx="29">
                  <c:v>13.753</c:v>
                </c:pt>
                <c:pt idx="30">
                  <c:v>15.715</c:v>
                </c:pt>
                <c:pt idx="31">
                  <c:v>16.079999999999998</c:v>
                </c:pt>
              </c:numCache>
            </c:numRef>
          </c:yVal>
          <c:smooth val="1"/>
        </c:ser>
        <c:ser>
          <c:idx val="2"/>
          <c:order val="2"/>
          <c:tx>
            <c:v>Tomsk (CPAC points)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 w="15875">
                <a:solidFill>
                  <a:schemeClr val="tx1"/>
                </a:solidFill>
                <a:prstDash val="solid"/>
              </a:ln>
            </c:spPr>
          </c:marker>
          <c:xVal>
            <c:numRef>
              <c:f>Лист1!$N$3:$N$9</c:f>
              <c:numCache>
                <c:formatCode>General</c:formatCode>
                <c:ptCount val="7"/>
                <c:pt idx="0">
                  <c:v>277.14999999999998</c:v>
                </c:pt>
                <c:pt idx="1">
                  <c:v>274.35000000000002</c:v>
                </c:pt>
                <c:pt idx="2">
                  <c:v>266.14999999999998</c:v>
                </c:pt>
                <c:pt idx="3">
                  <c:v>250.65</c:v>
                </c:pt>
                <c:pt idx="4">
                  <c:v>238.15</c:v>
                </c:pt>
                <c:pt idx="5">
                  <c:v>224.15</c:v>
                </c:pt>
                <c:pt idx="6">
                  <c:v>210.65</c:v>
                </c:pt>
              </c:numCache>
            </c:numRef>
          </c:xVal>
          <c:yVal>
            <c:numRef>
              <c:f>Лист1!$M$3:$M$9</c:f>
              <c:numCache>
                <c:formatCode>General</c:formatCode>
                <c:ptCount val="7"/>
                <c:pt idx="0">
                  <c:v>0.83</c:v>
                </c:pt>
                <c:pt idx="1">
                  <c:v>1.51</c:v>
                </c:pt>
                <c:pt idx="2">
                  <c:v>3.05</c:v>
                </c:pt>
                <c:pt idx="3">
                  <c:v>5.61</c:v>
                </c:pt>
                <c:pt idx="4">
                  <c:v>7.21</c:v>
                </c:pt>
                <c:pt idx="5">
                  <c:v>9.14</c:v>
                </c:pt>
                <c:pt idx="6">
                  <c:v>12</c:v>
                </c:pt>
              </c:numCache>
            </c:numRef>
          </c:yVal>
          <c:smooth val="0"/>
        </c:ser>
        <c:ser>
          <c:idx val="3"/>
          <c:order val="3"/>
          <c:tx>
            <c:v>Retrieved profile (Eq. (13))</c:v>
          </c:tx>
          <c:spPr>
            <a:ln w="19050"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Лист1!$E$3:$E$630</c:f>
              <c:numCache>
                <c:formatCode>General</c:formatCode>
                <c:ptCount val="628"/>
                <c:pt idx="0">
                  <c:v>250.32229818553614</c:v>
                </c:pt>
                <c:pt idx="1">
                  <c:v>252.34149432503813</c:v>
                </c:pt>
                <c:pt idx="2">
                  <c:v>253.38065168997394</c:v>
                </c:pt>
                <c:pt idx="3">
                  <c:v>254.45602160289809</c:v>
                </c:pt>
                <c:pt idx="4">
                  <c:v>255.18657339156741</c:v>
                </c:pt>
                <c:pt idx="5">
                  <c:v>255.77722083036565</c:v>
                </c:pt>
                <c:pt idx="6">
                  <c:v>257.24543894794579</c:v>
                </c:pt>
                <c:pt idx="7">
                  <c:v>258.90133401377449</c:v>
                </c:pt>
                <c:pt idx="8">
                  <c:v>259.84996794700442</c:v>
                </c:pt>
                <c:pt idx="9">
                  <c:v>261.29640652110754</c:v>
                </c:pt>
                <c:pt idx="10">
                  <c:v>261.81281774944722</c:v>
                </c:pt>
                <c:pt idx="11">
                  <c:v>262.16537423065256</c:v>
                </c:pt>
                <c:pt idx="12">
                  <c:v>262.08667612984158</c:v>
                </c:pt>
                <c:pt idx="13">
                  <c:v>262.27040391559467</c:v>
                </c:pt>
                <c:pt idx="14">
                  <c:v>262.5565105244865</c:v>
                </c:pt>
                <c:pt idx="15">
                  <c:v>262.96577736375559</c:v>
                </c:pt>
                <c:pt idx="16">
                  <c:v>263.41694687523102</c:v>
                </c:pt>
                <c:pt idx="17">
                  <c:v>263.67496877447678</c:v>
                </c:pt>
                <c:pt idx="18">
                  <c:v>264.07430250036361</c:v>
                </c:pt>
                <c:pt idx="19">
                  <c:v>265.06686315893643</c:v>
                </c:pt>
                <c:pt idx="20">
                  <c:v>265.22480694636158</c:v>
                </c:pt>
                <c:pt idx="21">
                  <c:v>265.10550337108737</c:v>
                </c:pt>
                <c:pt idx="22">
                  <c:v>265.18575411424661</c:v>
                </c:pt>
                <c:pt idx="23">
                  <c:v>264.87385081416943</c:v>
                </c:pt>
                <c:pt idx="24">
                  <c:v>264.7932117415321</c:v>
                </c:pt>
                <c:pt idx="25">
                  <c:v>264.51894372487459</c:v>
                </c:pt>
                <c:pt idx="26">
                  <c:v>264.32741205932859</c:v>
                </c:pt>
                <c:pt idx="27">
                  <c:v>264.12990906974483</c:v>
                </c:pt>
                <c:pt idx="28">
                  <c:v>264.20973883083815</c:v>
                </c:pt>
                <c:pt idx="29">
                  <c:v>264.50792125137508</c:v>
                </c:pt>
                <c:pt idx="30">
                  <c:v>264.50059769869506</c:v>
                </c:pt>
                <c:pt idx="31">
                  <c:v>264.68240827628784</c:v>
                </c:pt>
                <c:pt idx="32">
                  <c:v>265.06529287181729</c:v>
                </c:pt>
                <c:pt idx="33">
                  <c:v>265.1513114414422</c:v>
                </c:pt>
                <c:pt idx="34">
                  <c:v>265.24622336246358</c:v>
                </c:pt>
                <c:pt idx="35">
                  <c:v>265.05932244371979</c:v>
                </c:pt>
                <c:pt idx="36">
                  <c:v>264.85609101826776</c:v>
                </c:pt>
                <c:pt idx="37">
                  <c:v>264.44338127458985</c:v>
                </c:pt>
                <c:pt idx="38">
                  <c:v>263.95636747116305</c:v>
                </c:pt>
                <c:pt idx="39">
                  <c:v>263.12275631366902</c:v>
                </c:pt>
                <c:pt idx="40">
                  <c:v>261.98275233518558</c:v>
                </c:pt>
                <c:pt idx="41">
                  <c:v>260.91916047205791</c:v>
                </c:pt>
                <c:pt idx="42">
                  <c:v>259.88451178427101</c:v>
                </c:pt>
                <c:pt idx="43">
                  <c:v>259.06455429951251</c:v>
                </c:pt>
                <c:pt idx="44">
                  <c:v>258.6577564096342</c:v>
                </c:pt>
                <c:pt idx="45">
                  <c:v>258.374426400056</c:v>
                </c:pt>
                <c:pt idx="46">
                  <c:v>258.25961847321855</c:v>
                </c:pt>
                <c:pt idx="47">
                  <c:v>258.07024882876811</c:v>
                </c:pt>
                <c:pt idx="48">
                  <c:v>257.97578835781218</c:v>
                </c:pt>
                <c:pt idx="49">
                  <c:v>258.00668912158864</c:v>
                </c:pt>
                <c:pt idx="50">
                  <c:v>258.09035268896366</c:v>
                </c:pt>
                <c:pt idx="51">
                  <c:v>258.45520415302047</c:v>
                </c:pt>
                <c:pt idx="52">
                  <c:v>258.9286021732841</c:v>
                </c:pt>
                <c:pt idx="53">
                  <c:v>259.44226803316258</c:v>
                </c:pt>
                <c:pt idx="54">
                  <c:v>259.93746288855829</c:v>
                </c:pt>
                <c:pt idx="55">
                  <c:v>260.45986774165476</c:v>
                </c:pt>
                <c:pt idx="56">
                  <c:v>261.06232963300829</c:v>
                </c:pt>
                <c:pt idx="57">
                  <c:v>261.71845081720897</c:v>
                </c:pt>
                <c:pt idx="58">
                  <c:v>262.36689718160113</c:v>
                </c:pt>
                <c:pt idx="59">
                  <c:v>263.11177169945807</c:v>
                </c:pt>
                <c:pt idx="60">
                  <c:v>263.85730691039629</c:v>
                </c:pt>
                <c:pt idx="61">
                  <c:v>264.64193968109015</c:v>
                </c:pt>
                <c:pt idx="62">
                  <c:v>265.3950399433399</c:v>
                </c:pt>
                <c:pt idx="63">
                  <c:v>266.06637142171587</c:v>
                </c:pt>
                <c:pt idx="64">
                  <c:v>266.73385777317623</c:v>
                </c:pt>
                <c:pt idx="65">
                  <c:v>267.34767508065573</c:v>
                </c:pt>
                <c:pt idx="66">
                  <c:v>267.84348395956272</c:v>
                </c:pt>
                <c:pt idx="67">
                  <c:v>268.26922115111574</c:v>
                </c:pt>
                <c:pt idx="68">
                  <c:v>268.64551464500164</c:v>
                </c:pt>
                <c:pt idx="69">
                  <c:v>269.01534096210219</c:v>
                </c:pt>
                <c:pt idx="70">
                  <c:v>269.35796515298927</c:v>
                </c:pt>
                <c:pt idx="71">
                  <c:v>269.60523910699175</c:v>
                </c:pt>
                <c:pt idx="72">
                  <c:v>269.80509779027346</c:v>
                </c:pt>
                <c:pt idx="73">
                  <c:v>270.01093296980736</c:v>
                </c:pt>
                <c:pt idx="74">
                  <c:v>270.23465795978927</c:v>
                </c:pt>
                <c:pt idx="75">
                  <c:v>270.42829841817581</c:v>
                </c:pt>
                <c:pt idx="76">
                  <c:v>270.65144611748997</c:v>
                </c:pt>
                <c:pt idx="77">
                  <c:v>270.86988986444243</c:v>
                </c:pt>
                <c:pt idx="78">
                  <c:v>271.0382130140481</c:v>
                </c:pt>
                <c:pt idx="79">
                  <c:v>271.18351632372975</c:v>
                </c:pt>
                <c:pt idx="80">
                  <c:v>271.32160889779806</c:v>
                </c:pt>
                <c:pt idx="81">
                  <c:v>271.44641414961893</c:v>
                </c:pt>
                <c:pt idx="82">
                  <c:v>271.60570937059776</c:v>
                </c:pt>
                <c:pt idx="83">
                  <c:v>271.74303201331134</c:v>
                </c:pt>
                <c:pt idx="84">
                  <c:v>271.84480985790634</c:v>
                </c:pt>
                <c:pt idx="85">
                  <c:v>271.94328397061491</c:v>
                </c:pt>
                <c:pt idx="86">
                  <c:v>272.04932270899513</c:v>
                </c:pt>
                <c:pt idx="87">
                  <c:v>272.10547442613733</c:v>
                </c:pt>
                <c:pt idx="88">
                  <c:v>272.14893645907557</c:v>
                </c:pt>
                <c:pt idx="89">
                  <c:v>272.20022556499663</c:v>
                </c:pt>
                <c:pt idx="90">
                  <c:v>272.22629755011667</c:v>
                </c:pt>
                <c:pt idx="91">
                  <c:v>272.23843561041059</c:v>
                </c:pt>
                <c:pt idx="92">
                  <c:v>272.18852114134035</c:v>
                </c:pt>
                <c:pt idx="93">
                  <c:v>272.08965808046196</c:v>
                </c:pt>
                <c:pt idx="94">
                  <c:v>271.99091662204933</c:v>
                </c:pt>
                <c:pt idx="95">
                  <c:v>271.85730896981403</c:v>
                </c:pt>
                <c:pt idx="96">
                  <c:v>271.70969596672654</c:v>
                </c:pt>
                <c:pt idx="97">
                  <c:v>271.53267193648463</c:v>
                </c:pt>
                <c:pt idx="98">
                  <c:v>271.32788527545182</c:v>
                </c:pt>
                <c:pt idx="99">
                  <c:v>271.15331673675837</c:v>
                </c:pt>
                <c:pt idx="100">
                  <c:v>271.00055197646896</c:v>
                </c:pt>
                <c:pt idx="101">
                  <c:v>270.85935278752396</c:v>
                </c:pt>
                <c:pt idx="102">
                  <c:v>270.70603320566028</c:v>
                </c:pt>
                <c:pt idx="103">
                  <c:v>270.5868979115204</c:v>
                </c:pt>
                <c:pt idx="104">
                  <c:v>270.47821756406711</c:v>
                </c:pt>
                <c:pt idx="105">
                  <c:v>270.38943525771032</c:v>
                </c:pt>
                <c:pt idx="106">
                  <c:v>270.30571857384865</c:v>
                </c:pt>
                <c:pt idx="107">
                  <c:v>270.19559525064949</c:v>
                </c:pt>
                <c:pt idx="108">
                  <c:v>270.07667001479626</c:v>
                </c:pt>
                <c:pt idx="109">
                  <c:v>269.97078649695703</c:v>
                </c:pt>
                <c:pt idx="110">
                  <c:v>269.83905122978655</c:v>
                </c:pt>
                <c:pt idx="111">
                  <c:v>269.69314188473089</c:v>
                </c:pt>
                <c:pt idx="112">
                  <c:v>269.53773257545726</c:v>
                </c:pt>
                <c:pt idx="113">
                  <c:v>269.35583902730843</c:v>
                </c:pt>
                <c:pt idx="114">
                  <c:v>269.18401628965285</c:v>
                </c:pt>
                <c:pt idx="115">
                  <c:v>268.97854734747307</c:v>
                </c:pt>
                <c:pt idx="116">
                  <c:v>268.78135344323169</c:v>
                </c:pt>
                <c:pt idx="117">
                  <c:v>268.58891128721751</c:v>
                </c:pt>
                <c:pt idx="118">
                  <c:v>268.4048302848924</c:v>
                </c:pt>
                <c:pt idx="119">
                  <c:v>268.22208553907785</c:v>
                </c:pt>
                <c:pt idx="120">
                  <c:v>268.06222203057638</c:v>
                </c:pt>
                <c:pt idx="121">
                  <c:v>267.87877844275295</c:v>
                </c:pt>
                <c:pt idx="122">
                  <c:v>267.67803355005947</c:v>
                </c:pt>
                <c:pt idx="123">
                  <c:v>267.47053734553373</c:v>
                </c:pt>
                <c:pt idx="124">
                  <c:v>267.2692521708185</c:v>
                </c:pt>
                <c:pt idx="125">
                  <c:v>267.02749649938727</c:v>
                </c:pt>
                <c:pt idx="126">
                  <c:v>266.79381659354101</c:v>
                </c:pt>
                <c:pt idx="127">
                  <c:v>266.5265048107733</c:v>
                </c:pt>
                <c:pt idx="128">
                  <c:v>266.22117596108865</c:v>
                </c:pt>
                <c:pt idx="129">
                  <c:v>265.88776102765758</c:v>
                </c:pt>
                <c:pt idx="130">
                  <c:v>265.55928356468746</c:v>
                </c:pt>
                <c:pt idx="131">
                  <c:v>265.20859796930955</c:v>
                </c:pt>
                <c:pt idx="132">
                  <c:v>264.84517631419823</c:v>
                </c:pt>
                <c:pt idx="133">
                  <c:v>264.47991455712588</c:v>
                </c:pt>
                <c:pt idx="134">
                  <c:v>264.11795208824532</c:v>
                </c:pt>
                <c:pt idx="135">
                  <c:v>263.77308112784874</c:v>
                </c:pt>
                <c:pt idx="136">
                  <c:v>263.44945990171601</c:v>
                </c:pt>
                <c:pt idx="137">
                  <c:v>263.18928381368357</c:v>
                </c:pt>
                <c:pt idx="138">
                  <c:v>262.93786502538933</c:v>
                </c:pt>
                <c:pt idx="139">
                  <c:v>262.71551625409302</c:v>
                </c:pt>
                <c:pt idx="140">
                  <c:v>262.5337607508431</c:v>
                </c:pt>
                <c:pt idx="141">
                  <c:v>262.39011816797444</c:v>
                </c:pt>
                <c:pt idx="142">
                  <c:v>262.2643621268985</c:v>
                </c:pt>
                <c:pt idx="143">
                  <c:v>262.14766158913199</c:v>
                </c:pt>
                <c:pt idx="144">
                  <c:v>262.04250125530302</c:v>
                </c:pt>
                <c:pt idx="145">
                  <c:v>261.97285285233761</c:v>
                </c:pt>
                <c:pt idx="146">
                  <c:v>261.87204986416566</c:v>
                </c:pt>
                <c:pt idx="147">
                  <c:v>261.78122287548848</c:v>
                </c:pt>
                <c:pt idx="148">
                  <c:v>261.64052866385839</c:v>
                </c:pt>
                <c:pt idx="149">
                  <c:v>261.4815131971518</c:v>
                </c:pt>
                <c:pt idx="150">
                  <c:v>261.30687268652258</c:v>
                </c:pt>
                <c:pt idx="151">
                  <c:v>261.13030538376</c:v>
                </c:pt>
                <c:pt idx="152">
                  <c:v>260.90497907573837</c:v>
                </c:pt>
                <c:pt idx="153">
                  <c:v>260.68459845425582</c:v>
                </c:pt>
                <c:pt idx="154">
                  <c:v>260.49625419597527</c:v>
                </c:pt>
                <c:pt idx="155">
                  <c:v>260.31168672467328</c:v>
                </c:pt>
                <c:pt idx="156">
                  <c:v>260.13822910741493</c:v>
                </c:pt>
                <c:pt idx="157">
                  <c:v>260.00329408428104</c:v>
                </c:pt>
                <c:pt idx="158">
                  <c:v>259.87406982431924</c:v>
                </c:pt>
                <c:pt idx="159">
                  <c:v>259.78258568336685</c:v>
                </c:pt>
                <c:pt idx="160">
                  <c:v>259.72622804213006</c:v>
                </c:pt>
                <c:pt idx="161">
                  <c:v>259.69517774653923</c:v>
                </c:pt>
                <c:pt idx="162">
                  <c:v>259.67403303984747</c:v>
                </c:pt>
                <c:pt idx="163">
                  <c:v>259.66469245821497</c:v>
                </c:pt>
                <c:pt idx="164">
                  <c:v>259.6666172478715</c:v>
                </c:pt>
                <c:pt idx="165">
                  <c:v>259.64371502642939</c:v>
                </c:pt>
                <c:pt idx="166">
                  <c:v>259.65449144277875</c:v>
                </c:pt>
                <c:pt idx="167">
                  <c:v>259.65279344478637</c:v>
                </c:pt>
                <c:pt idx="168">
                  <c:v>259.64601459840293</c:v>
                </c:pt>
                <c:pt idx="169">
                  <c:v>259.64744160528778</c:v>
                </c:pt>
                <c:pt idx="170">
                  <c:v>259.62387098167915</c:v>
                </c:pt>
                <c:pt idx="171">
                  <c:v>259.53777366280468</c:v>
                </c:pt>
                <c:pt idx="172">
                  <c:v>259.42966168148257</c:v>
                </c:pt>
                <c:pt idx="173">
                  <c:v>259.34548547499668</c:v>
                </c:pt>
                <c:pt idx="174">
                  <c:v>259.25271351200468</c:v>
                </c:pt>
                <c:pt idx="175">
                  <c:v>259.15756816232039</c:v>
                </c:pt>
                <c:pt idx="176">
                  <c:v>259.03810920170537</c:v>
                </c:pt>
                <c:pt idx="177">
                  <c:v>258.88938118509071</c:v>
                </c:pt>
                <c:pt idx="178">
                  <c:v>258.69600935457885</c:v>
                </c:pt>
                <c:pt idx="179">
                  <c:v>258.52048792356709</c:v>
                </c:pt>
                <c:pt idx="180">
                  <c:v>258.32182104592306</c:v>
                </c:pt>
                <c:pt idx="181">
                  <c:v>258.11455191558076</c:v>
                </c:pt>
                <c:pt idx="182">
                  <c:v>257.97537501734763</c:v>
                </c:pt>
                <c:pt idx="183">
                  <c:v>257.84016093073609</c:v>
                </c:pt>
                <c:pt idx="184">
                  <c:v>257.65890602861981</c:v>
                </c:pt>
                <c:pt idx="185">
                  <c:v>257.53778891256627</c:v>
                </c:pt>
                <c:pt idx="186">
                  <c:v>257.42218016965506</c:v>
                </c:pt>
                <c:pt idx="187">
                  <c:v>257.33190130963163</c:v>
                </c:pt>
                <c:pt idx="188">
                  <c:v>257.22824394879325</c:v>
                </c:pt>
                <c:pt idx="189">
                  <c:v>257.16379273097635</c:v>
                </c:pt>
                <c:pt idx="190">
                  <c:v>257.07414802326468</c:v>
                </c:pt>
                <c:pt idx="191">
                  <c:v>256.99880521962297</c:v>
                </c:pt>
                <c:pt idx="192">
                  <c:v>256.90921400459513</c:v>
                </c:pt>
                <c:pt idx="193">
                  <c:v>256.79125013117613</c:v>
                </c:pt>
                <c:pt idx="194">
                  <c:v>256.68341816100747</c:v>
                </c:pt>
                <c:pt idx="195">
                  <c:v>256.57099159963082</c:v>
                </c:pt>
                <c:pt idx="196">
                  <c:v>256.36943475709427</c:v>
                </c:pt>
                <c:pt idx="197">
                  <c:v>256.16317067355635</c:v>
                </c:pt>
                <c:pt idx="198">
                  <c:v>255.92704747307295</c:v>
                </c:pt>
                <c:pt idx="199">
                  <c:v>255.66689189109113</c:v>
                </c:pt>
                <c:pt idx="200">
                  <c:v>255.39132951228041</c:v>
                </c:pt>
                <c:pt idx="201">
                  <c:v>255.0940435449989</c:v>
                </c:pt>
                <c:pt idx="202">
                  <c:v>254.77554790629497</c:v>
                </c:pt>
                <c:pt idx="203">
                  <c:v>254.50383415385883</c:v>
                </c:pt>
                <c:pt idx="204">
                  <c:v>254.23369786120054</c:v>
                </c:pt>
                <c:pt idx="205">
                  <c:v>253.94434549088831</c:v>
                </c:pt>
                <c:pt idx="206">
                  <c:v>253.69460194852692</c:v>
                </c:pt>
                <c:pt idx="207">
                  <c:v>253.47819075888202</c:v>
                </c:pt>
                <c:pt idx="208">
                  <c:v>253.25311941513149</c:v>
                </c:pt>
                <c:pt idx="209">
                  <c:v>253.07698915121225</c:v>
                </c:pt>
                <c:pt idx="210">
                  <c:v>252.91924736786888</c:v>
                </c:pt>
                <c:pt idx="211">
                  <c:v>252.75421573525219</c:v>
                </c:pt>
                <c:pt idx="212">
                  <c:v>252.62147649223368</c:v>
                </c:pt>
                <c:pt idx="213">
                  <c:v>252.53474121623697</c:v>
                </c:pt>
                <c:pt idx="214">
                  <c:v>252.42337264518918</c:v>
                </c:pt>
                <c:pt idx="215">
                  <c:v>252.2607350314122</c:v>
                </c:pt>
                <c:pt idx="216">
                  <c:v>252.11982279360362</c:v>
                </c:pt>
                <c:pt idx="217">
                  <c:v>251.96059353419457</c:v>
                </c:pt>
                <c:pt idx="218">
                  <c:v>251.79976841415751</c:v>
                </c:pt>
                <c:pt idx="219">
                  <c:v>251.64758613860934</c:v>
                </c:pt>
                <c:pt idx="220">
                  <c:v>251.43162367774733</c:v>
                </c:pt>
                <c:pt idx="221">
                  <c:v>251.24691948089136</c:v>
                </c:pt>
                <c:pt idx="222">
                  <c:v>251.08732487865942</c:v>
                </c:pt>
                <c:pt idx="223">
                  <c:v>250.8924681746312</c:v>
                </c:pt>
                <c:pt idx="224">
                  <c:v>250.63518063277255</c:v>
                </c:pt>
                <c:pt idx="225">
                  <c:v>250.39519267501515</c:v>
                </c:pt>
                <c:pt idx="226">
                  <c:v>250.22162432201299</c:v>
                </c:pt>
                <c:pt idx="227">
                  <c:v>250.06097909987932</c:v>
                </c:pt>
                <c:pt idx="228">
                  <c:v>249.89119552799303</c:v>
                </c:pt>
                <c:pt idx="229">
                  <c:v>249.73731833863533</c:v>
                </c:pt>
                <c:pt idx="230">
                  <c:v>249.52267883461903</c:v>
                </c:pt>
                <c:pt idx="231">
                  <c:v>249.36196143035679</c:v>
                </c:pt>
                <c:pt idx="232">
                  <c:v>249.1987268676566</c:v>
                </c:pt>
                <c:pt idx="233">
                  <c:v>249.03607029885131</c:v>
                </c:pt>
                <c:pt idx="234">
                  <c:v>248.884900875689</c:v>
                </c:pt>
                <c:pt idx="235">
                  <c:v>248.7273699772814</c:v>
                </c:pt>
                <c:pt idx="236">
                  <c:v>248.58528428220697</c:v>
                </c:pt>
                <c:pt idx="237">
                  <c:v>248.3820950514781</c:v>
                </c:pt>
                <c:pt idx="238">
                  <c:v>248.14528813631904</c:v>
                </c:pt>
                <c:pt idx="239">
                  <c:v>247.90004958282182</c:v>
                </c:pt>
                <c:pt idx="240">
                  <c:v>247.64733281354154</c:v>
                </c:pt>
                <c:pt idx="241">
                  <c:v>247.47717262082443</c:v>
                </c:pt>
                <c:pt idx="242">
                  <c:v>247.29352100516977</c:v>
                </c:pt>
                <c:pt idx="243">
                  <c:v>247.11028053802849</c:v>
                </c:pt>
                <c:pt idx="244">
                  <c:v>246.93551019847078</c:v>
                </c:pt>
                <c:pt idx="245">
                  <c:v>246.75672382686392</c:v>
                </c:pt>
                <c:pt idx="246">
                  <c:v>246.65084550503144</c:v>
                </c:pt>
                <c:pt idx="247">
                  <c:v>246.51828165923672</c:v>
                </c:pt>
                <c:pt idx="248">
                  <c:v>246.46591859961785</c:v>
                </c:pt>
                <c:pt idx="249">
                  <c:v>246.43728994159588</c:v>
                </c:pt>
                <c:pt idx="250">
                  <c:v>246.43957360401592</c:v>
                </c:pt>
                <c:pt idx="251">
                  <c:v>246.4270450157947</c:v>
                </c:pt>
                <c:pt idx="252">
                  <c:v>246.35426755025384</c:v>
                </c:pt>
                <c:pt idx="253">
                  <c:v>246.2970336146534</c:v>
                </c:pt>
                <c:pt idx="254">
                  <c:v>246.23998754417386</c:v>
                </c:pt>
                <c:pt idx="255">
                  <c:v>246.14214462363336</c:v>
                </c:pt>
                <c:pt idx="256">
                  <c:v>246.03716582508807</c:v>
                </c:pt>
                <c:pt idx="257">
                  <c:v>245.82130939859016</c:v>
                </c:pt>
                <c:pt idx="258">
                  <c:v>245.56959229224648</c:v>
                </c:pt>
                <c:pt idx="259">
                  <c:v>245.29463727388131</c:v>
                </c:pt>
                <c:pt idx="260">
                  <c:v>245.0364149155447</c:v>
                </c:pt>
                <c:pt idx="261">
                  <c:v>244.7802045562579</c:v>
                </c:pt>
                <c:pt idx="262">
                  <c:v>244.55398403349656</c:v>
                </c:pt>
                <c:pt idx="263">
                  <c:v>244.33880264945003</c:v>
                </c:pt>
                <c:pt idx="264">
                  <c:v>244.0875432178162</c:v>
                </c:pt>
                <c:pt idx="265">
                  <c:v>243.74746440696845</c:v>
                </c:pt>
                <c:pt idx="266">
                  <c:v>243.41524338547882</c:v>
                </c:pt>
                <c:pt idx="267">
                  <c:v>243.09384402713187</c:v>
                </c:pt>
                <c:pt idx="268">
                  <c:v>242.82378081593646</c:v>
                </c:pt>
                <c:pt idx="269">
                  <c:v>242.59956791692434</c:v>
                </c:pt>
                <c:pt idx="270">
                  <c:v>242.35720136011247</c:v>
                </c:pt>
                <c:pt idx="271">
                  <c:v>242.07483935981367</c:v>
                </c:pt>
                <c:pt idx="272">
                  <c:v>241.80615784354632</c:v>
                </c:pt>
                <c:pt idx="273">
                  <c:v>241.52949140978075</c:v>
                </c:pt>
                <c:pt idx="274">
                  <c:v>241.233942997811</c:v>
                </c:pt>
                <c:pt idx="275">
                  <c:v>240.96576562588467</c:v>
                </c:pt>
                <c:pt idx="276">
                  <c:v>240.80128996907453</c:v>
                </c:pt>
                <c:pt idx="277">
                  <c:v>240.66646423839143</c:v>
                </c:pt>
                <c:pt idx="278">
                  <c:v>240.55573246194984</c:v>
                </c:pt>
                <c:pt idx="279">
                  <c:v>240.46553754336284</c:v>
                </c:pt>
                <c:pt idx="280">
                  <c:v>240.34074843109241</c:v>
                </c:pt>
                <c:pt idx="281">
                  <c:v>240.21705111552953</c:v>
                </c:pt>
                <c:pt idx="282">
                  <c:v>240.13701689982983</c:v>
                </c:pt>
                <c:pt idx="283">
                  <c:v>239.99241258577615</c:v>
                </c:pt>
                <c:pt idx="284">
                  <c:v>239.83318780850547</c:v>
                </c:pt>
                <c:pt idx="285">
                  <c:v>239.70035107213113</c:v>
                </c:pt>
                <c:pt idx="286">
                  <c:v>239.57569453922861</c:v>
                </c:pt>
                <c:pt idx="287">
                  <c:v>239.40358210039383</c:v>
                </c:pt>
                <c:pt idx="288">
                  <c:v>239.17840766660638</c:v>
                </c:pt>
                <c:pt idx="289">
                  <c:v>238.97096441549124</c:v>
                </c:pt>
                <c:pt idx="290">
                  <c:v>238.73004649184026</c:v>
                </c:pt>
                <c:pt idx="291">
                  <c:v>238.53099440558452</c:v>
                </c:pt>
                <c:pt idx="292">
                  <c:v>238.33599775756304</c:v>
                </c:pt>
                <c:pt idx="293">
                  <c:v>238.09533915887332</c:v>
                </c:pt>
                <c:pt idx="294">
                  <c:v>237.88674316636019</c:v>
                </c:pt>
                <c:pt idx="295">
                  <c:v>237.68741347246538</c:v>
                </c:pt>
                <c:pt idx="296">
                  <c:v>237.52282465887376</c:v>
                </c:pt>
                <c:pt idx="297">
                  <c:v>237.34100095855777</c:v>
                </c:pt>
                <c:pt idx="298">
                  <c:v>237.16965794286756</c:v>
                </c:pt>
                <c:pt idx="299">
                  <c:v>237.04077123908004</c:v>
                </c:pt>
                <c:pt idx="300">
                  <c:v>236.86399210792811</c:v>
                </c:pt>
                <c:pt idx="301">
                  <c:v>236.70125800403179</c:v>
                </c:pt>
                <c:pt idx="302">
                  <c:v>236.48810401509203</c:v>
                </c:pt>
                <c:pt idx="303">
                  <c:v>236.26739197379766</c:v>
                </c:pt>
                <c:pt idx="304">
                  <c:v>236.05605481480598</c:v>
                </c:pt>
                <c:pt idx="305">
                  <c:v>235.7902783153763</c:v>
                </c:pt>
                <c:pt idx="306">
                  <c:v>235.57478096509146</c:v>
                </c:pt>
                <c:pt idx="307">
                  <c:v>235.31271828967891</c:v>
                </c:pt>
                <c:pt idx="308">
                  <c:v>235.04381134305777</c:v>
                </c:pt>
                <c:pt idx="309">
                  <c:v>234.76842865013415</c:v>
                </c:pt>
                <c:pt idx="310">
                  <c:v>234.4895104999006</c:v>
                </c:pt>
                <c:pt idx="311">
                  <c:v>234.2425757557522</c:v>
                </c:pt>
                <c:pt idx="312">
                  <c:v>233.96484244301269</c:v>
                </c:pt>
                <c:pt idx="313">
                  <c:v>233.72863236035209</c:v>
                </c:pt>
                <c:pt idx="314">
                  <c:v>233.51765317650327</c:v>
                </c:pt>
                <c:pt idx="315">
                  <c:v>233.30768002127883</c:v>
                </c:pt>
                <c:pt idx="316">
                  <c:v>233.16173106602349</c:v>
                </c:pt>
                <c:pt idx="317">
                  <c:v>232.97434630270203</c:v>
                </c:pt>
                <c:pt idx="318">
                  <c:v>232.83298300689839</c:v>
                </c:pt>
                <c:pt idx="319">
                  <c:v>232.73309739913495</c:v>
                </c:pt>
                <c:pt idx="320">
                  <c:v>232.59044167483529</c:v>
                </c:pt>
                <c:pt idx="321">
                  <c:v>232.40919914829141</c:v>
                </c:pt>
                <c:pt idx="322">
                  <c:v>232.20705612005179</c:v>
                </c:pt>
                <c:pt idx="323">
                  <c:v>232.12403247795785</c:v>
                </c:pt>
                <c:pt idx="324">
                  <c:v>232.02809891585377</c:v>
                </c:pt>
                <c:pt idx="325">
                  <c:v>231.91515997817376</c:v>
                </c:pt>
                <c:pt idx="326">
                  <c:v>231.79706927939304</c:v>
                </c:pt>
                <c:pt idx="327">
                  <c:v>231.63818386265507</c:v>
                </c:pt>
                <c:pt idx="328">
                  <c:v>231.51933436166425</c:v>
                </c:pt>
                <c:pt idx="329">
                  <c:v>231.4092242553547</c:v>
                </c:pt>
                <c:pt idx="330">
                  <c:v>231.30195650862976</c:v>
                </c:pt>
                <c:pt idx="331">
                  <c:v>231.25832095251278</c:v>
                </c:pt>
                <c:pt idx="332">
                  <c:v>231.25623579293978</c:v>
                </c:pt>
                <c:pt idx="333">
                  <c:v>231.2780488870994</c:v>
                </c:pt>
                <c:pt idx="334">
                  <c:v>231.2895357884934</c:v>
                </c:pt>
                <c:pt idx="335">
                  <c:v>231.32411429828724</c:v>
                </c:pt>
                <c:pt idx="336">
                  <c:v>231.33762265879966</c:v>
                </c:pt>
                <c:pt idx="337">
                  <c:v>231.37381090458791</c:v>
                </c:pt>
                <c:pt idx="338">
                  <c:v>231.39695833872398</c:v>
                </c:pt>
                <c:pt idx="339">
                  <c:v>231.40232807099824</c:v>
                </c:pt>
                <c:pt idx="340">
                  <c:v>231.31679222335455</c:v>
                </c:pt>
                <c:pt idx="341">
                  <c:v>231.22197815988628</c:v>
                </c:pt>
                <c:pt idx="342">
                  <c:v>231.08909278812658</c:v>
                </c:pt>
                <c:pt idx="343">
                  <c:v>230.96013297834205</c:v>
                </c:pt>
                <c:pt idx="344">
                  <c:v>230.81471342575907</c:v>
                </c:pt>
                <c:pt idx="345">
                  <c:v>230.6206981883555</c:v>
                </c:pt>
                <c:pt idx="346">
                  <c:v>230.42855705259029</c:v>
                </c:pt>
                <c:pt idx="347">
                  <c:v>230.32348308745875</c:v>
                </c:pt>
                <c:pt idx="348">
                  <c:v>230.12670874233848</c:v>
                </c:pt>
                <c:pt idx="349">
                  <c:v>230.03421764046837</c:v>
                </c:pt>
                <c:pt idx="350">
                  <c:v>229.90562203189796</c:v>
                </c:pt>
                <c:pt idx="351">
                  <c:v>229.89541718947351</c:v>
                </c:pt>
                <c:pt idx="352">
                  <c:v>229.88207303346678</c:v>
                </c:pt>
                <c:pt idx="353">
                  <c:v>229.88478662413266</c:v>
                </c:pt>
                <c:pt idx="354">
                  <c:v>229.88154349310494</c:v>
                </c:pt>
                <c:pt idx="355">
                  <c:v>229.8290511832177</c:v>
                </c:pt>
                <c:pt idx="356">
                  <c:v>229.74067103982298</c:v>
                </c:pt>
                <c:pt idx="357">
                  <c:v>229.59732951536378</c:v>
                </c:pt>
                <c:pt idx="358">
                  <c:v>229.40841540303049</c:v>
                </c:pt>
                <c:pt idx="359">
                  <c:v>229.31911909086816</c:v>
                </c:pt>
                <c:pt idx="360">
                  <c:v>229.12747737119739</c:v>
                </c:pt>
                <c:pt idx="361">
                  <c:v>228.9045957719855</c:v>
                </c:pt>
                <c:pt idx="362">
                  <c:v>228.66527344923185</c:v>
                </c:pt>
                <c:pt idx="363">
                  <c:v>228.40890816434501</c:v>
                </c:pt>
                <c:pt idx="364">
                  <c:v>228.1872133634117</c:v>
                </c:pt>
                <c:pt idx="365">
                  <c:v>227.97139398923099</c:v>
                </c:pt>
                <c:pt idx="366">
                  <c:v>227.82158267802848</c:v>
                </c:pt>
                <c:pt idx="367">
                  <c:v>227.72923591489783</c:v>
                </c:pt>
                <c:pt idx="368">
                  <c:v>227.66204884778409</c:v>
                </c:pt>
                <c:pt idx="369">
                  <c:v>227.59490576767217</c:v>
                </c:pt>
                <c:pt idx="370">
                  <c:v>227.50465470879857</c:v>
                </c:pt>
                <c:pt idx="371">
                  <c:v>227.49196157493949</c:v>
                </c:pt>
                <c:pt idx="372">
                  <c:v>227.52689379613571</c:v>
                </c:pt>
                <c:pt idx="373">
                  <c:v>227.48983095531293</c:v>
                </c:pt>
                <c:pt idx="374">
                  <c:v>227.47750083725626</c:v>
                </c:pt>
                <c:pt idx="375">
                  <c:v>227.44534294418582</c:v>
                </c:pt>
                <c:pt idx="376">
                  <c:v>227.41786914314042</c:v>
                </c:pt>
                <c:pt idx="377">
                  <c:v>227.40723288078112</c:v>
                </c:pt>
                <c:pt idx="378">
                  <c:v>227.2882331369176</c:v>
                </c:pt>
                <c:pt idx="379">
                  <c:v>227.1183304134299</c:v>
                </c:pt>
                <c:pt idx="380">
                  <c:v>226.99319002741925</c:v>
                </c:pt>
                <c:pt idx="381">
                  <c:v>226.90462293881862</c:v>
                </c:pt>
                <c:pt idx="382">
                  <c:v>226.7272246875597</c:v>
                </c:pt>
                <c:pt idx="383">
                  <c:v>226.54595589803188</c:v>
                </c:pt>
                <c:pt idx="384">
                  <c:v>226.41572427114295</c:v>
                </c:pt>
                <c:pt idx="385">
                  <c:v>226.28528516487842</c:v>
                </c:pt>
                <c:pt idx="386">
                  <c:v>226.16045063115843</c:v>
                </c:pt>
                <c:pt idx="387">
                  <c:v>225.99907294232398</c:v>
                </c:pt>
                <c:pt idx="388">
                  <c:v>225.82279874516033</c:v>
                </c:pt>
                <c:pt idx="389">
                  <c:v>225.71844533195369</c:v>
                </c:pt>
                <c:pt idx="390">
                  <c:v>225.64029212439374</c:v>
                </c:pt>
                <c:pt idx="391">
                  <c:v>225.51475791818524</c:v>
                </c:pt>
                <c:pt idx="392">
                  <c:v>225.35336664621622</c:v>
                </c:pt>
                <c:pt idx="393">
                  <c:v>225.23591082156742</c:v>
                </c:pt>
                <c:pt idx="394">
                  <c:v>225.10835347737077</c:v>
                </c:pt>
                <c:pt idx="395">
                  <c:v>224.94598963790386</c:v>
                </c:pt>
                <c:pt idx="396">
                  <c:v>224.73170897214513</c:v>
                </c:pt>
                <c:pt idx="397">
                  <c:v>224.48768073610191</c:v>
                </c:pt>
                <c:pt idx="398">
                  <c:v>224.24990911677935</c:v>
                </c:pt>
                <c:pt idx="399">
                  <c:v>223.9354179349572</c:v>
                </c:pt>
                <c:pt idx="400">
                  <c:v>223.64477571790172</c:v>
                </c:pt>
                <c:pt idx="401">
                  <c:v>223.41431407501975</c:v>
                </c:pt>
                <c:pt idx="402">
                  <c:v>223.19099640864192</c:v>
                </c:pt>
                <c:pt idx="403">
                  <c:v>222.98066591122762</c:v>
                </c:pt>
                <c:pt idx="404">
                  <c:v>222.79436352149713</c:v>
                </c:pt>
                <c:pt idx="405">
                  <c:v>222.64982875081671</c:v>
                </c:pt>
                <c:pt idx="406">
                  <c:v>222.4900702205837</c:v>
                </c:pt>
                <c:pt idx="407">
                  <c:v>222.38223898662213</c:v>
                </c:pt>
                <c:pt idx="408">
                  <c:v>222.29136099505163</c:v>
                </c:pt>
                <c:pt idx="409">
                  <c:v>222.15731753425337</c:v>
                </c:pt>
                <c:pt idx="410">
                  <c:v>222.05815976183146</c:v>
                </c:pt>
                <c:pt idx="411">
                  <c:v>221.91860023337063</c:v>
                </c:pt>
                <c:pt idx="412">
                  <c:v>221.67973961303224</c:v>
                </c:pt>
                <c:pt idx="413">
                  <c:v>221.37076243074316</c:v>
                </c:pt>
                <c:pt idx="414">
                  <c:v>221.04738087841284</c:v>
                </c:pt>
                <c:pt idx="415">
                  <c:v>220.75756049616558</c:v>
                </c:pt>
                <c:pt idx="416">
                  <c:v>220.45225322801616</c:v>
                </c:pt>
                <c:pt idx="417">
                  <c:v>220.16433013108644</c:v>
                </c:pt>
                <c:pt idx="418">
                  <c:v>219.89675245919244</c:v>
                </c:pt>
                <c:pt idx="419">
                  <c:v>219.68071208877913</c:v>
                </c:pt>
                <c:pt idx="420">
                  <c:v>219.4330852359825</c:v>
                </c:pt>
                <c:pt idx="421">
                  <c:v>219.20782694808969</c:v>
                </c:pt>
                <c:pt idx="422">
                  <c:v>218.92870862225973</c:v>
                </c:pt>
                <c:pt idx="423">
                  <c:v>218.68526242909402</c:v>
                </c:pt>
                <c:pt idx="424">
                  <c:v>218.54381250738138</c:v>
                </c:pt>
                <c:pt idx="425">
                  <c:v>218.35751886239726</c:v>
                </c:pt>
                <c:pt idx="426">
                  <c:v>218.03035958378996</c:v>
                </c:pt>
                <c:pt idx="427">
                  <c:v>217.67289297157714</c:v>
                </c:pt>
                <c:pt idx="428">
                  <c:v>217.21607669826633</c:v>
                </c:pt>
                <c:pt idx="429">
                  <c:v>216.77030587235993</c:v>
                </c:pt>
                <c:pt idx="430">
                  <c:v>216.1967918778758</c:v>
                </c:pt>
                <c:pt idx="431">
                  <c:v>215.80613765549515</c:v>
                </c:pt>
                <c:pt idx="432">
                  <c:v>215.37533835825843</c:v>
                </c:pt>
                <c:pt idx="433">
                  <c:v>214.98587427135129</c:v>
                </c:pt>
                <c:pt idx="434">
                  <c:v>214.62808674700193</c:v>
                </c:pt>
                <c:pt idx="435">
                  <c:v>214.28787573319329</c:v>
                </c:pt>
                <c:pt idx="436">
                  <c:v>214.04245856935768</c:v>
                </c:pt>
                <c:pt idx="437">
                  <c:v>213.85800938446968</c:v>
                </c:pt>
                <c:pt idx="438">
                  <c:v>213.77963934584733</c:v>
                </c:pt>
                <c:pt idx="439">
                  <c:v>213.81377331345385</c:v>
                </c:pt>
                <c:pt idx="440">
                  <c:v>213.7383309959784</c:v>
                </c:pt>
                <c:pt idx="441">
                  <c:v>213.67099792462946</c:v>
                </c:pt>
                <c:pt idx="442">
                  <c:v>213.42831051222657</c:v>
                </c:pt>
                <c:pt idx="443">
                  <c:v>213.26206392109356</c:v>
                </c:pt>
                <c:pt idx="444">
                  <c:v>213.15561276365969</c:v>
                </c:pt>
                <c:pt idx="445">
                  <c:v>213.13566431582214</c:v>
                </c:pt>
                <c:pt idx="446">
                  <c:v>213.02533962933626</c:v>
                </c:pt>
                <c:pt idx="447">
                  <c:v>212.88781365903432</c:v>
                </c:pt>
                <c:pt idx="448">
                  <c:v>212.7748679881966</c:v>
                </c:pt>
                <c:pt idx="449">
                  <c:v>212.59873153697066</c:v>
                </c:pt>
                <c:pt idx="450">
                  <c:v>212.43868050462689</c:v>
                </c:pt>
                <c:pt idx="451">
                  <c:v>212.26358421642476</c:v>
                </c:pt>
                <c:pt idx="452">
                  <c:v>212.09117102676115</c:v>
                </c:pt>
                <c:pt idx="453">
                  <c:v>212.01949292473813</c:v>
                </c:pt>
                <c:pt idx="454">
                  <c:v>211.83713589296036</c:v>
                </c:pt>
                <c:pt idx="455">
                  <c:v>211.67044280414191</c:v>
                </c:pt>
                <c:pt idx="456">
                  <c:v>211.36734114209241</c:v>
                </c:pt>
                <c:pt idx="457">
                  <c:v>211.03585575025284</c:v>
                </c:pt>
                <c:pt idx="458">
                  <c:v>210.73529913109175</c:v>
                </c:pt>
                <c:pt idx="459">
                  <c:v>210.48863950466642</c:v>
                </c:pt>
                <c:pt idx="460">
                  <c:v>210.22971191787875</c:v>
                </c:pt>
                <c:pt idx="461">
                  <c:v>209.88039913170292</c:v>
                </c:pt>
                <c:pt idx="462">
                  <c:v>209.66097281166844</c:v>
                </c:pt>
                <c:pt idx="463">
                  <c:v>209.62107526915963</c:v>
                </c:pt>
                <c:pt idx="464">
                  <c:v>209.46809689343851</c:v>
                </c:pt>
                <c:pt idx="465">
                  <c:v>209.31576722753724</c:v>
                </c:pt>
                <c:pt idx="466">
                  <c:v>209.12548815502734</c:v>
                </c:pt>
                <c:pt idx="467">
                  <c:v>209.19218456655847</c:v>
                </c:pt>
                <c:pt idx="468">
                  <c:v>209.21798902155118</c:v>
                </c:pt>
                <c:pt idx="469">
                  <c:v>209.28163626047822</c:v>
                </c:pt>
                <c:pt idx="470">
                  <c:v>209.43648005628521</c:v>
                </c:pt>
                <c:pt idx="471">
                  <c:v>209.53678766856629</c:v>
                </c:pt>
                <c:pt idx="472">
                  <c:v>209.70190686665586</c:v>
                </c:pt>
                <c:pt idx="473">
                  <c:v>209.79103645757382</c:v>
                </c:pt>
                <c:pt idx="474">
                  <c:v>209.84838441256335</c:v>
                </c:pt>
                <c:pt idx="475">
                  <c:v>209.98153428576688</c:v>
                </c:pt>
                <c:pt idx="476">
                  <c:v>210.19760392247801</c:v>
                </c:pt>
                <c:pt idx="477">
                  <c:v>210.41755831964514</c:v>
                </c:pt>
                <c:pt idx="478">
                  <c:v>210.38820623722145</c:v>
                </c:pt>
                <c:pt idx="479">
                  <c:v>210.47775530102828</c:v>
                </c:pt>
                <c:pt idx="480">
                  <c:v>210.53526209405882</c:v>
                </c:pt>
                <c:pt idx="481">
                  <c:v>210.34795931541117</c:v>
                </c:pt>
                <c:pt idx="482">
                  <c:v>210.1217798670875</c:v>
                </c:pt>
                <c:pt idx="483">
                  <c:v>209.9568426584367</c:v>
                </c:pt>
                <c:pt idx="484">
                  <c:v>209.69083064058674</c:v>
                </c:pt>
                <c:pt idx="485">
                  <c:v>209.4748673405004</c:v>
                </c:pt>
                <c:pt idx="486">
                  <c:v>209.2973979044105</c:v>
                </c:pt>
                <c:pt idx="487">
                  <c:v>209.21258795397273</c:v>
                </c:pt>
                <c:pt idx="488">
                  <c:v>209.20446822486704</c:v>
                </c:pt>
                <c:pt idx="489">
                  <c:v>209.23467530554842</c:v>
                </c:pt>
                <c:pt idx="490">
                  <c:v>209.20801090548309</c:v>
                </c:pt>
                <c:pt idx="491">
                  <c:v>208.94994104390742</c:v>
                </c:pt>
                <c:pt idx="492">
                  <c:v>208.82940386451239</c:v>
                </c:pt>
                <c:pt idx="493">
                  <c:v>208.8888714097555</c:v>
                </c:pt>
                <c:pt idx="494">
                  <c:v>208.90521230488923</c:v>
                </c:pt>
                <c:pt idx="495">
                  <c:v>209.05389503575648</c:v>
                </c:pt>
                <c:pt idx="496">
                  <c:v>209.02051756942367</c:v>
                </c:pt>
                <c:pt idx="497">
                  <c:v>209.00842715014326</c:v>
                </c:pt>
                <c:pt idx="498">
                  <c:v>208.8800864690017</c:v>
                </c:pt>
                <c:pt idx="499">
                  <c:v>208.70198755209205</c:v>
                </c:pt>
                <c:pt idx="500">
                  <c:v>208.55423639022968</c:v>
                </c:pt>
                <c:pt idx="501">
                  <c:v>208.27372696700596</c:v>
                </c:pt>
                <c:pt idx="502">
                  <c:v>208.07828982075804</c:v>
                </c:pt>
                <c:pt idx="503">
                  <c:v>207.81316591653049</c:v>
                </c:pt>
                <c:pt idx="504">
                  <c:v>207.56946457635021</c:v>
                </c:pt>
                <c:pt idx="505">
                  <c:v>207.30536425565251</c:v>
                </c:pt>
                <c:pt idx="506">
                  <c:v>207.05781186786007</c:v>
                </c:pt>
                <c:pt idx="507">
                  <c:v>206.92236823877647</c:v>
                </c:pt>
                <c:pt idx="508">
                  <c:v>206.89523760335607</c:v>
                </c:pt>
                <c:pt idx="509">
                  <c:v>206.9240580512982</c:v>
                </c:pt>
                <c:pt idx="510">
                  <c:v>206.90060220480075</c:v>
                </c:pt>
                <c:pt idx="511">
                  <c:v>206.90410263063492</c:v>
                </c:pt>
                <c:pt idx="512">
                  <c:v>207.05061696845476</c:v>
                </c:pt>
                <c:pt idx="513">
                  <c:v>207.20051117616958</c:v>
                </c:pt>
                <c:pt idx="514">
                  <c:v>207.59910431246067</c:v>
                </c:pt>
                <c:pt idx="515">
                  <c:v>207.76780103215646</c:v>
                </c:pt>
                <c:pt idx="516">
                  <c:v>207.94835119400793</c:v>
                </c:pt>
                <c:pt idx="517">
                  <c:v>208.26619716616275</c:v>
                </c:pt>
                <c:pt idx="518">
                  <c:v>208.51840569882842</c:v>
                </c:pt>
                <c:pt idx="519">
                  <c:v>208.70508200582643</c:v>
                </c:pt>
                <c:pt idx="520">
                  <c:v>208.97610295994386</c:v>
                </c:pt>
                <c:pt idx="521">
                  <c:v>209.30915036446288</c:v>
                </c:pt>
                <c:pt idx="522">
                  <c:v>209.60882273104693</c:v>
                </c:pt>
                <c:pt idx="523">
                  <c:v>209.96540638275303</c:v>
                </c:pt>
                <c:pt idx="524">
                  <c:v>210.52235132057868</c:v>
                </c:pt>
                <c:pt idx="525">
                  <c:v>210.99772884117328</c:v>
                </c:pt>
                <c:pt idx="526">
                  <c:v>211.58533650541349</c:v>
                </c:pt>
                <c:pt idx="527">
                  <c:v>212.23636150856731</c:v>
                </c:pt>
                <c:pt idx="528">
                  <c:v>212.67797870041002</c:v>
                </c:pt>
                <c:pt idx="529">
                  <c:v>213.26075210152919</c:v>
                </c:pt>
                <c:pt idx="530">
                  <c:v>213.57954852626128</c:v>
                </c:pt>
                <c:pt idx="531">
                  <c:v>213.83373024373472</c:v>
                </c:pt>
                <c:pt idx="532">
                  <c:v>214.15652994760183</c:v>
                </c:pt>
                <c:pt idx="533">
                  <c:v>214.60520391075303</c:v>
                </c:pt>
                <c:pt idx="534">
                  <c:v>215.02454987817666</c:v>
                </c:pt>
                <c:pt idx="535">
                  <c:v>215.37890881396396</c:v>
                </c:pt>
                <c:pt idx="536">
                  <c:v>215.56865750452999</c:v>
                </c:pt>
                <c:pt idx="537">
                  <c:v>215.62653557250485</c:v>
                </c:pt>
                <c:pt idx="538">
                  <c:v>215.57620552587736</c:v>
                </c:pt>
                <c:pt idx="539">
                  <c:v>215.47648845169473</c:v>
                </c:pt>
                <c:pt idx="540">
                  <c:v>215.32603600764659</c:v>
                </c:pt>
                <c:pt idx="541">
                  <c:v>215.38225994669557</c:v>
                </c:pt>
                <c:pt idx="542">
                  <c:v>215.61113877738688</c:v>
                </c:pt>
                <c:pt idx="543">
                  <c:v>215.68313298141297</c:v>
                </c:pt>
                <c:pt idx="544">
                  <c:v>215.70125728544619</c:v>
                </c:pt>
                <c:pt idx="545">
                  <c:v>215.64961680280018</c:v>
                </c:pt>
                <c:pt idx="546">
                  <c:v>215.5264791655047</c:v>
                </c:pt>
                <c:pt idx="547">
                  <c:v>215.48508130850524</c:v>
                </c:pt>
                <c:pt idx="548">
                  <c:v>215.60864368877722</c:v>
                </c:pt>
                <c:pt idx="549">
                  <c:v>215.76857764971538</c:v>
                </c:pt>
                <c:pt idx="550">
                  <c:v>215.98833656585137</c:v>
                </c:pt>
                <c:pt idx="551">
                  <c:v>216.18197261881875</c:v>
                </c:pt>
                <c:pt idx="552">
                  <c:v>216.43082628067728</c:v>
                </c:pt>
                <c:pt idx="553">
                  <c:v>216.47933695245047</c:v>
                </c:pt>
                <c:pt idx="554">
                  <c:v>216.59599880590341</c:v>
                </c:pt>
                <c:pt idx="555">
                  <c:v>216.69521023066707</c:v>
                </c:pt>
                <c:pt idx="556">
                  <c:v>216.83894582909346</c:v>
                </c:pt>
                <c:pt idx="557">
                  <c:v>217.02278723166503</c:v>
                </c:pt>
                <c:pt idx="558">
                  <c:v>217.30386881478384</c:v>
                </c:pt>
                <c:pt idx="559">
                  <c:v>217.47735724170363</c:v>
                </c:pt>
                <c:pt idx="560">
                  <c:v>217.55360403166517</c:v>
                </c:pt>
                <c:pt idx="561">
                  <c:v>217.8029328596478</c:v>
                </c:pt>
                <c:pt idx="562">
                  <c:v>217.90938754587171</c:v>
                </c:pt>
                <c:pt idx="563">
                  <c:v>217.93088181332666</c:v>
                </c:pt>
                <c:pt idx="564">
                  <c:v>217.9025241245364</c:v>
                </c:pt>
                <c:pt idx="565">
                  <c:v>217.8018921062536</c:v>
                </c:pt>
                <c:pt idx="566">
                  <c:v>217.6960712690996</c:v>
                </c:pt>
                <c:pt idx="567">
                  <c:v>217.69365520980193</c:v>
                </c:pt>
                <c:pt idx="568">
                  <c:v>217.76187208329011</c:v>
                </c:pt>
                <c:pt idx="569">
                  <c:v>217.62803128768553</c:v>
                </c:pt>
                <c:pt idx="570">
                  <c:v>217.52954237740764</c:v>
                </c:pt>
                <c:pt idx="571">
                  <c:v>217.52548244025419</c:v>
                </c:pt>
                <c:pt idx="572">
                  <c:v>217.36266473098092</c:v>
                </c:pt>
                <c:pt idx="573">
                  <c:v>217.14810883122163</c:v>
                </c:pt>
                <c:pt idx="574">
                  <c:v>217.0164126183613</c:v>
                </c:pt>
                <c:pt idx="575">
                  <c:v>216.85731745378317</c:v>
                </c:pt>
                <c:pt idx="576">
                  <c:v>216.74720879456561</c:v>
                </c:pt>
                <c:pt idx="577">
                  <c:v>216.33702234762231</c:v>
                </c:pt>
                <c:pt idx="578">
                  <c:v>215.61851995855579</c:v>
                </c:pt>
                <c:pt idx="579">
                  <c:v>214.80833140509409</c:v>
                </c:pt>
                <c:pt idx="580">
                  <c:v>213.9895947410746</c:v>
                </c:pt>
                <c:pt idx="581">
                  <c:v>213.04619388084294</c:v>
                </c:pt>
                <c:pt idx="582">
                  <c:v>212.20185680384461</c:v>
                </c:pt>
                <c:pt idx="583">
                  <c:v>211.30501465796203</c:v>
                </c:pt>
                <c:pt idx="584">
                  <c:v>210.53901955532788</c:v>
                </c:pt>
                <c:pt idx="585">
                  <c:v>209.8510678830356</c:v>
                </c:pt>
                <c:pt idx="586">
                  <c:v>209.38084396534543</c:v>
                </c:pt>
                <c:pt idx="587">
                  <c:v>208.83059921496641</c:v>
                </c:pt>
                <c:pt idx="588">
                  <c:v>208.4573539657643</c:v>
                </c:pt>
                <c:pt idx="589">
                  <c:v>208.27679496832496</c:v>
                </c:pt>
                <c:pt idx="590">
                  <c:v>208.04216513205543</c:v>
                </c:pt>
                <c:pt idx="591">
                  <c:v>207.96450179153965</c:v>
                </c:pt>
                <c:pt idx="592">
                  <c:v>208.0982926706011</c:v>
                </c:pt>
                <c:pt idx="593">
                  <c:v>208.06033309443836</c:v>
                </c:pt>
                <c:pt idx="594">
                  <c:v>208.0758842563778</c:v>
                </c:pt>
                <c:pt idx="595">
                  <c:v>208.23097554719345</c:v>
                </c:pt>
                <c:pt idx="596">
                  <c:v>208.25354108128366</c:v>
                </c:pt>
                <c:pt idx="597">
                  <c:v>208.03193158318052</c:v>
                </c:pt>
                <c:pt idx="598">
                  <c:v>207.86013875169121</c:v>
                </c:pt>
                <c:pt idx="599">
                  <c:v>207.78847635257034</c:v>
                </c:pt>
                <c:pt idx="600">
                  <c:v>207.71483734195206</c:v>
                </c:pt>
                <c:pt idx="601">
                  <c:v>207.48325996341151</c:v>
                </c:pt>
                <c:pt idx="602">
                  <c:v>207.12499382348099</c:v>
                </c:pt>
                <c:pt idx="603">
                  <c:v>206.70614639222768</c:v>
                </c:pt>
                <c:pt idx="604">
                  <c:v>206.35938388464209</c:v>
                </c:pt>
                <c:pt idx="605">
                  <c:v>206.07320740850201</c:v>
                </c:pt>
                <c:pt idx="606">
                  <c:v>205.47796542392192</c:v>
                </c:pt>
                <c:pt idx="607">
                  <c:v>204.87865332464321</c:v>
                </c:pt>
                <c:pt idx="608">
                  <c:v>204.69951692600162</c:v>
                </c:pt>
                <c:pt idx="609">
                  <c:v>204.64558580455466</c:v>
                </c:pt>
                <c:pt idx="610">
                  <c:v>204.6303867270417</c:v>
                </c:pt>
                <c:pt idx="611">
                  <c:v>204.84647732142815</c:v>
                </c:pt>
                <c:pt idx="612">
                  <c:v>205.33164466552267</c:v>
                </c:pt>
                <c:pt idx="613">
                  <c:v>205.79881434303786</c:v>
                </c:pt>
                <c:pt idx="614">
                  <c:v>205.99994413955113</c:v>
                </c:pt>
                <c:pt idx="615">
                  <c:v>206.21221157629051</c:v>
                </c:pt>
                <c:pt idx="616">
                  <c:v>206.6105354920098</c:v>
                </c:pt>
                <c:pt idx="617">
                  <c:v>207.1310592989615</c:v>
                </c:pt>
                <c:pt idx="618">
                  <c:v>207.53337949515131</c:v>
                </c:pt>
                <c:pt idx="619">
                  <c:v>207.79227859894885</c:v>
                </c:pt>
                <c:pt idx="620">
                  <c:v>207.73526662508021</c:v>
                </c:pt>
                <c:pt idx="621">
                  <c:v>207.58184969150392</c:v>
                </c:pt>
                <c:pt idx="622">
                  <c:v>207.38208699838975</c:v>
                </c:pt>
                <c:pt idx="623">
                  <c:v>207.19390099190105</c:v>
                </c:pt>
                <c:pt idx="624">
                  <c:v>207.05092354963952</c:v>
                </c:pt>
                <c:pt idx="625">
                  <c:v>207.22237630964224</c:v>
                </c:pt>
                <c:pt idx="626">
                  <c:v>207.36000451671464</c:v>
                </c:pt>
                <c:pt idx="627">
                  <c:v>207.15082881980297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ser>
          <c:idx val="4"/>
          <c:order val="4"/>
          <c:tx>
            <c:v>Retrieved profile (Eq. (18))</c:v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Лист1!$Q$3:$Q$630</c:f>
              <c:numCache>
                <c:formatCode>General</c:formatCode>
                <c:ptCount val="628"/>
                <c:pt idx="0">
                  <c:v>251.31754409999999</c:v>
                </c:pt>
                <c:pt idx="1">
                  <c:v>253.40687149999999</c:v>
                </c:pt>
                <c:pt idx="2">
                  <c:v>254.4615565</c:v>
                </c:pt>
                <c:pt idx="3">
                  <c:v>255.5367354</c:v>
                </c:pt>
                <c:pt idx="4">
                  <c:v>256.25711209999997</c:v>
                </c:pt>
                <c:pt idx="5">
                  <c:v>256.83328920000002</c:v>
                </c:pt>
                <c:pt idx="6">
                  <c:v>258.24000260000003</c:v>
                </c:pt>
                <c:pt idx="7">
                  <c:v>259.77980109999999</c:v>
                </c:pt>
                <c:pt idx="8">
                  <c:v>260.63804579999999</c:v>
                </c:pt>
                <c:pt idx="9">
                  <c:v>261.91104999999999</c:v>
                </c:pt>
                <c:pt idx="10">
                  <c:v>262.35468250000002</c:v>
                </c:pt>
                <c:pt idx="11">
                  <c:v>262.65416690000001</c:v>
                </c:pt>
                <c:pt idx="12">
                  <c:v>262.58755630000002</c:v>
                </c:pt>
                <c:pt idx="13">
                  <c:v>262.7428481</c:v>
                </c:pt>
                <c:pt idx="14">
                  <c:v>262.98315600000001</c:v>
                </c:pt>
                <c:pt idx="15">
                  <c:v>263.3236612</c:v>
                </c:pt>
                <c:pt idx="16">
                  <c:v>263.69453549999997</c:v>
                </c:pt>
                <c:pt idx="17">
                  <c:v>263.90449009999998</c:v>
                </c:pt>
                <c:pt idx="18">
                  <c:v>264.22631139999999</c:v>
                </c:pt>
                <c:pt idx="19">
                  <c:v>265.00947819999999</c:v>
                </c:pt>
                <c:pt idx="20">
                  <c:v>265.13186259999998</c:v>
                </c:pt>
                <c:pt idx="21">
                  <c:v>265.03947640000001</c:v>
                </c:pt>
                <c:pt idx="22">
                  <c:v>265.10165999999998</c:v>
                </c:pt>
                <c:pt idx="23">
                  <c:v>264.8590787</c:v>
                </c:pt>
                <c:pt idx="24">
                  <c:v>264.79596989999999</c:v>
                </c:pt>
                <c:pt idx="25">
                  <c:v>264.58012839999998</c:v>
                </c:pt>
                <c:pt idx="26">
                  <c:v>264.4283077</c:v>
                </c:pt>
                <c:pt idx="27">
                  <c:v>264.27082130000002</c:v>
                </c:pt>
                <c:pt idx="28">
                  <c:v>264.33459010000001</c:v>
                </c:pt>
                <c:pt idx="29">
                  <c:v>264.5714155</c:v>
                </c:pt>
                <c:pt idx="30">
                  <c:v>264.56562489999999</c:v>
                </c:pt>
                <c:pt idx="31">
                  <c:v>264.7089929</c:v>
                </c:pt>
                <c:pt idx="32">
                  <c:v>265.00825839999999</c:v>
                </c:pt>
                <c:pt idx="33">
                  <c:v>265.0749912</c:v>
                </c:pt>
                <c:pt idx="34">
                  <c:v>265.14840939999999</c:v>
                </c:pt>
                <c:pt idx="35">
                  <c:v>265.0036197</c:v>
                </c:pt>
                <c:pt idx="36">
                  <c:v>264.84519349999999</c:v>
                </c:pt>
                <c:pt idx="37">
                  <c:v>264.52033929999999</c:v>
                </c:pt>
                <c:pt idx="38">
                  <c:v>264.131665</c:v>
                </c:pt>
                <c:pt idx="39">
                  <c:v>263.45324060000002</c:v>
                </c:pt>
                <c:pt idx="40">
                  <c:v>262.49938209999999</c:v>
                </c:pt>
                <c:pt idx="41">
                  <c:v>261.58330530000001</c:v>
                </c:pt>
                <c:pt idx="42">
                  <c:v>260.66895620000003</c:v>
                </c:pt>
                <c:pt idx="43">
                  <c:v>259.92874389999997</c:v>
                </c:pt>
                <c:pt idx="44">
                  <c:v>259.55656290000002</c:v>
                </c:pt>
                <c:pt idx="45">
                  <c:v>259.29545009999998</c:v>
                </c:pt>
                <c:pt idx="46">
                  <c:v>259.18920789999999</c:v>
                </c:pt>
                <c:pt idx="47">
                  <c:v>259.01342169999998</c:v>
                </c:pt>
                <c:pt idx="48">
                  <c:v>258.92548470000003</c:v>
                </c:pt>
                <c:pt idx="49">
                  <c:v>258.95426980000002</c:v>
                </c:pt>
                <c:pt idx="50">
                  <c:v>259.0321156</c:v>
                </c:pt>
                <c:pt idx="51">
                  <c:v>259.37005060000001</c:v>
                </c:pt>
                <c:pt idx="52">
                  <c:v>259.80472040000001</c:v>
                </c:pt>
                <c:pt idx="53">
                  <c:v>260.2713986</c:v>
                </c:pt>
                <c:pt idx="54">
                  <c:v>260.71629050000001</c:v>
                </c:pt>
                <c:pt idx="55">
                  <c:v>261.1801797</c:v>
                </c:pt>
                <c:pt idx="56">
                  <c:v>261.70804870000001</c:v>
                </c:pt>
                <c:pt idx="57">
                  <c:v>262.27405249999998</c:v>
                </c:pt>
                <c:pt idx="58">
                  <c:v>262.82410240000002</c:v>
                </c:pt>
                <c:pt idx="59">
                  <c:v>263.44419190000002</c:v>
                </c:pt>
                <c:pt idx="60">
                  <c:v>264.05190829999998</c:v>
                </c:pt>
                <c:pt idx="61">
                  <c:v>264.6771511</c:v>
                </c:pt>
                <c:pt idx="62">
                  <c:v>265.26307120000001</c:v>
                </c:pt>
                <c:pt idx="63">
                  <c:v>265.77337</c:v>
                </c:pt>
                <c:pt idx="64">
                  <c:v>266.26928340000001</c:v>
                </c:pt>
                <c:pt idx="65">
                  <c:v>266.71503810000002</c:v>
                </c:pt>
                <c:pt idx="66">
                  <c:v>267.06777779999999</c:v>
                </c:pt>
                <c:pt idx="67">
                  <c:v>267.36537320000002</c:v>
                </c:pt>
                <c:pt idx="68">
                  <c:v>267.62428849999998</c:v>
                </c:pt>
                <c:pt idx="69">
                  <c:v>267.87494989999999</c:v>
                </c:pt>
                <c:pt idx="70">
                  <c:v>268.10377770000002</c:v>
                </c:pt>
                <c:pt idx="71">
                  <c:v>268.2668784</c:v>
                </c:pt>
                <c:pt idx="72">
                  <c:v>268.3974427</c:v>
                </c:pt>
                <c:pt idx="73">
                  <c:v>268.53072650000001</c:v>
                </c:pt>
                <c:pt idx="74">
                  <c:v>268.67422390000002</c:v>
                </c:pt>
                <c:pt idx="75">
                  <c:v>268.79726690000001</c:v>
                </c:pt>
                <c:pt idx="76">
                  <c:v>268.93772009999998</c:v>
                </c:pt>
                <c:pt idx="77">
                  <c:v>269.07381670000001</c:v>
                </c:pt>
                <c:pt idx="78">
                  <c:v>269.17774050000003</c:v>
                </c:pt>
                <c:pt idx="79">
                  <c:v>269.26678659999999</c:v>
                </c:pt>
                <c:pt idx="80">
                  <c:v>269.35084080000001</c:v>
                </c:pt>
                <c:pt idx="81">
                  <c:v>269.4263254</c:v>
                </c:pt>
                <c:pt idx="82">
                  <c:v>269.52200370000003</c:v>
                </c:pt>
                <c:pt idx="83">
                  <c:v>269.60388269999999</c:v>
                </c:pt>
                <c:pt idx="84">
                  <c:v>269.66420749999997</c:v>
                </c:pt>
                <c:pt idx="85">
                  <c:v>269.72228139999999</c:v>
                </c:pt>
                <c:pt idx="86">
                  <c:v>269.78449369999998</c:v>
                </c:pt>
                <c:pt idx="87">
                  <c:v>269.8173018</c:v>
                </c:pt>
                <c:pt idx="88">
                  <c:v>269.84263099999998</c:v>
                </c:pt>
                <c:pt idx="89">
                  <c:v>269.87244909999998</c:v>
                </c:pt>
                <c:pt idx="90">
                  <c:v>269.88757650000002</c:v>
                </c:pt>
                <c:pt idx="91">
                  <c:v>269.89461219999998</c:v>
                </c:pt>
                <c:pt idx="92">
                  <c:v>269.86565139999999</c:v>
                </c:pt>
                <c:pt idx="93">
                  <c:v>269.80807019999997</c:v>
                </c:pt>
                <c:pt idx="94">
                  <c:v>269.75026860000003</c:v>
                </c:pt>
                <c:pt idx="95">
                  <c:v>269.67159470000001</c:v>
                </c:pt>
                <c:pt idx="96">
                  <c:v>269.58405729999998</c:v>
                </c:pt>
                <c:pt idx="97">
                  <c:v>269.47822780000001</c:v>
                </c:pt>
                <c:pt idx="98">
                  <c:v>269.35464780000001</c:v>
                </c:pt>
                <c:pt idx="99">
                  <c:v>269.24833030000002</c:v>
                </c:pt>
                <c:pt idx="100">
                  <c:v>269.15456010000003</c:v>
                </c:pt>
                <c:pt idx="101">
                  <c:v>269.06728370000002</c:v>
                </c:pt>
                <c:pt idx="102">
                  <c:v>268.97185910000002</c:v>
                </c:pt>
                <c:pt idx="103">
                  <c:v>268.89724009999998</c:v>
                </c:pt>
                <c:pt idx="104">
                  <c:v>268.82881170000002</c:v>
                </c:pt>
                <c:pt idx="105">
                  <c:v>268.77265899999998</c:v>
                </c:pt>
                <c:pt idx="106">
                  <c:v>268.71950229999999</c:v>
                </c:pt>
                <c:pt idx="107">
                  <c:v>268.64927219999998</c:v>
                </c:pt>
                <c:pt idx="108">
                  <c:v>268.57303869999998</c:v>
                </c:pt>
                <c:pt idx="109">
                  <c:v>268.50482520000003</c:v>
                </c:pt>
                <c:pt idx="110">
                  <c:v>268.4195115</c:v>
                </c:pt>
                <c:pt idx="111">
                  <c:v>268.3244431</c:v>
                </c:pt>
                <c:pt idx="112">
                  <c:v>268.22252229999998</c:v>
                </c:pt>
                <c:pt idx="113">
                  <c:v>268.10236789999999</c:v>
                </c:pt>
                <c:pt idx="114">
                  <c:v>267.9880129</c:v>
                </c:pt>
                <c:pt idx="115">
                  <c:v>267.85018179999997</c:v>
                </c:pt>
                <c:pt idx="116">
                  <c:v>267.71679760000001</c:v>
                </c:pt>
                <c:pt idx="117">
                  <c:v>267.58559009999999</c:v>
                </c:pt>
                <c:pt idx="118">
                  <c:v>267.45912909999998</c:v>
                </c:pt>
                <c:pt idx="119">
                  <c:v>267.33266750000001</c:v>
                </c:pt>
                <c:pt idx="120">
                  <c:v>267.22129310000003</c:v>
                </c:pt>
                <c:pt idx="121">
                  <c:v>267.0926359</c:v>
                </c:pt>
                <c:pt idx="122">
                  <c:v>266.95080259999997</c:v>
                </c:pt>
                <c:pt idx="123">
                  <c:v>266.8030612</c:v>
                </c:pt>
                <c:pt idx="124">
                  <c:v>266.65864269999997</c:v>
                </c:pt>
                <c:pt idx="125">
                  <c:v>266.48376500000001</c:v>
                </c:pt>
                <c:pt idx="126">
                  <c:v>266.31326280000002</c:v>
                </c:pt>
                <c:pt idx="127">
                  <c:v>266.11646680000001</c:v>
                </c:pt>
                <c:pt idx="128">
                  <c:v>265.8894095</c:v>
                </c:pt>
                <c:pt idx="129">
                  <c:v>265.63872220000002</c:v>
                </c:pt>
                <c:pt idx="130">
                  <c:v>265.38897320000001</c:v>
                </c:pt>
                <c:pt idx="131">
                  <c:v>265.11933160000001</c:v>
                </c:pt>
                <c:pt idx="132">
                  <c:v>264.83665619999999</c:v>
                </c:pt>
                <c:pt idx="133">
                  <c:v>264.54926380000001</c:v>
                </c:pt>
                <c:pt idx="134">
                  <c:v>264.26125669999999</c:v>
                </c:pt>
                <c:pt idx="135">
                  <c:v>263.98391120000002</c:v>
                </c:pt>
                <c:pt idx="136">
                  <c:v>263.7210781</c:v>
                </c:pt>
                <c:pt idx="137">
                  <c:v>263.5079834</c:v>
                </c:pt>
                <c:pt idx="138">
                  <c:v>263.30056100000002</c:v>
                </c:pt>
                <c:pt idx="139">
                  <c:v>263.11590360000002</c:v>
                </c:pt>
                <c:pt idx="140">
                  <c:v>262.96411590000002</c:v>
                </c:pt>
                <c:pt idx="141">
                  <c:v>262.84362470000002</c:v>
                </c:pt>
                <c:pt idx="142">
                  <c:v>262.7377535</c:v>
                </c:pt>
                <c:pt idx="143">
                  <c:v>262.63918690000003</c:v>
                </c:pt>
                <c:pt idx="144">
                  <c:v>262.55010559999999</c:v>
                </c:pt>
                <c:pt idx="145">
                  <c:v>262.49097030000001</c:v>
                </c:pt>
                <c:pt idx="146">
                  <c:v>262.40519160000002</c:v>
                </c:pt>
                <c:pt idx="147">
                  <c:v>262.32770879999998</c:v>
                </c:pt>
                <c:pt idx="148">
                  <c:v>262.20732520000001</c:v>
                </c:pt>
                <c:pt idx="149">
                  <c:v>262.070741</c:v>
                </c:pt>
                <c:pt idx="150">
                  <c:v>261.92009899999999</c:v>
                </c:pt>
                <c:pt idx="151">
                  <c:v>261.76712199999997</c:v>
                </c:pt>
                <c:pt idx="152">
                  <c:v>261.57092510000001</c:v>
                </c:pt>
                <c:pt idx="153">
                  <c:v>261.37798570000001</c:v>
                </c:pt>
                <c:pt idx="154">
                  <c:v>261.21227879999998</c:v>
                </c:pt>
                <c:pt idx="155">
                  <c:v>261.04917230000001</c:v>
                </c:pt>
                <c:pt idx="156">
                  <c:v>260.89523700000001</c:v>
                </c:pt>
                <c:pt idx="157">
                  <c:v>260.77505839999998</c:v>
                </c:pt>
                <c:pt idx="158">
                  <c:v>260.65961520000002</c:v>
                </c:pt>
                <c:pt idx="159">
                  <c:v>260.57768090000002</c:v>
                </c:pt>
                <c:pt idx="160">
                  <c:v>260.52712150000002</c:v>
                </c:pt>
                <c:pt idx="161">
                  <c:v>260.49923819999998</c:v>
                </c:pt>
                <c:pt idx="162">
                  <c:v>260.48023899999998</c:v>
                </c:pt>
                <c:pt idx="163">
                  <c:v>260.47184329999999</c:v>
                </c:pt>
                <c:pt idx="164">
                  <c:v>260.47357349999999</c:v>
                </c:pt>
                <c:pt idx="165">
                  <c:v>260.4529814</c:v>
                </c:pt>
                <c:pt idx="166">
                  <c:v>260.46267210000002</c:v>
                </c:pt>
                <c:pt idx="167">
                  <c:v>260.46114540000002</c:v>
                </c:pt>
                <c:pt idx="168">
                  <c:v>260.45504949999997</c:v>
                </c:pt>
                <c:pt idx="169">
                  <c:v>260.45633279999998</c:v>
                </c:pt>
                <c:pt idx="170">
                  <c:v>260.43513050000001</c:v>
                </c:pt>
                <c:pt idx="171">
                  <c:v>260.35758850000002</c:v>
                </c:pt>
                <c:pt idx="172">
                  <c:v>260.26000820000002</c:v>
                </c:pt>
                <c:pt idx="173">
                  <c:v>260.18386989999999</c:v>
                </c:pt>
                <c:pt idx="174">
                  <c:v>260.09979270000002</c:v>
                </c:pt>
                <c:pt idx="175">
                  <c:v>260.01338709999999</c:v>
                </c:pt>
                <c:pt idx="176">
                  <c:v>259.90464759999998</c:v>
                </c:pt>
                <c:pt idx="177">
                  <c:v>259.76887340000002</c:v>
                </c:pt>
                <c:pt idx="178">
                  <c:v>259.59169789999999</c:v>
                </c:pt>
                <c:pt idx="179">
                  <c:v>259.43025069999999</c:v>
                </c:pt>
                <c:pt idx="180">
                  <c:v>259.24680069999999</c:v>
                </c:pt>
                <c:pt idx="181">
                  <c:v>259.05460749999997</c:v>
                </c:pt>
                <c:pt idx="182">
                  <c:v>258.92509949999999</c:v>
                </c:pt>
                <c:pt idx="183">
                  <c:v>258.79893229999999</c:v>
                </c:pt>
                <c:pt idx="184">
                  <c:v>258.62927250000001</c:v>
                </c:pt>
                <c:pt idx="185">
                  <c:v>258.51556620000002</c:v>
                </c:pt>
                <c:pt idx="186">
                  <c:v>258.40678109999999</c:v>
                </c:pt>
                <c:pt idx="187">
                  <c:v>258.32166169999999</c:v>
                </c:pt>
                <c:pt idx="188">
                  <c:v>258.22374669999999</c:v>
                </c:pt>
                <c:pt idx="189">
                  <c:v>258.1627684</c:v>
                </c:pt>
                <c:pt idx="190">
                  <c:v>258.07783019999999</c:v>
                </c:pt>
                <c:pt idx="191">
                  <c:v>258.00633219999997</c:v>
                </c:pt>
                <c:pt idx="192">
                  <c:v>257.92118140000002</c:v>
                </c:pt>
                <c:pt idx="193">
                  <c:v>257.80884789999999</c:v>
                </c:pt>
                <c:pt idx="194">
                  <c:v>257.70594849999998</c:v>
                </c:pt>
                <c:pt idx="195">
                  <c:v>257.5984484</c:v>
                </c:pt>
                <c:pt idx="196">
                  <c:v>257.40517469999998</c:v>
                </c:pt>
                <c:pt idx="197">
                  <c:v>257.20666460000001</c:v>
                </c:pt>
                <c:pt idx="198">
                  <c:v>256.97853140000001</c:v>
                </c:pt>
                <c:pt idx="199">
                  <c:v>256.7260976</c:v>
                </c:pt>
                <c:pt idx="200">
                  <c:v>256.45749599999999</c:v>
                </c:pt>
                <c:pt idx="201">
                  <c:v>256.16633689999998</c:v>
                </c:pt>
                <c:pt idx="202">
                  <c:v>255.85284100000001</c:v>
                </c:pt>
                <c:pt idx="203">
                  <c:v>255.5841365</c:v>
                </c:pt>
                <c:pt idx="204">
                  <c:v>255.31586590000001</c:v>
                </c:pt>
                <c:pt idx="205">
                  <c:v>255.02728809999999</c:v>
                </c:pt>
                <c:pt idx="206">
                  <c:v>254.77721320000001</c:v>
                </c:pt>
                <c:pt idx="207">
                  <c:v>254.55977799999999</c:v>
                </c:pt>
                <c:pt idx="208">
                  <c:v>254.33292700000001</c:v>
                </c:pt>
                <c:pt idx="209">
                  <c:v>254.15490310000001</c:v>
                </c:pt>
                <c:pt idx="210">
                  <c:v>253.9950968</c:v>
                </c:pt>
                <c:pt idx="211">
                  <c:v>253.8275367</c:v>
                </c:pt>
                <c:pt idx="212">
                  <c:v>253.6924933</c:v>
                </c:pt>
                <c:pt idx="213">
                  <c:v>253.60412339999999</c:v>
                </c:pt>
                <c:pt idx="214">
                  <c:v>253.4905076</c:v>
                </c:pt>
                <c:pt idx="215">
                  <c:v>253.3242912</c:v>
                </c:pt>
                <c:pt idx="216">
                  <c:v>253.17999610000001</c:v>
                </c:pt>
                <c:pt idx="217">
                  <c:v>253.01663260000001</c:v>
                </c:pt>
                <c:pt idx="218">
                  <c:v>252.8513001</c:v>
                </c:pt>
                <c:pt idx="219">
                  <c:v>252.6945494</c:v>
                </c:pt>
                <c:pt idx="220">
                  <c:v>252.47160479999999</c:v>
                </c:pt>
                <c:pt idx="221">
                  <c:v>252.2804711</c:v>
                </c:pt>
                <c:pt idx="222">
                  <c:v>252.1149863</c:v>
                </c:pt>
                <c:pt idx="223">
                  <c:v>251.91252320000001</c:v>
                </c:pt>
                <c:pt idx="224">
                  <c:v>251.64450550000001</c:v>
                </c:pt>
                <c:pt idx="225">
                  <c:v>251.3938182</c:v>
                </c:pt>
                <c:pt idx="226">
                  <c:v>251.21210429999999</c:v>
                </c:pt>
                <c:pt idx="227">
                  <c:v>251.0436205</c:v>
                </c:pt>
                <c:pt idx="228">
                  <c:v>250.86524410000001</c:v>
                </c:pt>
                <c:pt idx="229">
                  <c:v>250.70330939999999</c:v>
                </c:pt>
                <c:pt idx="230">
                  <c:v>250.47700950000001</c:v>
                </c:pt>
                <c:pt idx="231">
                  <c:v>250.30724509999999</c:v>
                </c:pt>
                <c:pt idx="232">
                  <c:v>250.1345498</c:v>
                </c:pt>
                <c:pt idx="233">
                  <c:v>249.9621976</c:v>
                </c:pt>
                <c:pt idx="234">
                  <c:v>249.80178069999999</c:v>
                </c:pt>
                <c:pt idx="235">
                  <c:v>249.6343747</c:v>
                </c:pt>
                <c:pt idx="236">
                  <c:v>249.48317650000001</c:v>
                </c:pt>
                <c:pt idx="237">
                  <c:v>249.26662300000001</c:v>
                </c:pt>
                <c:pt idx="238">
                  <c:v>249.0137565</c:v>
                </c:pt>
                <c:pt idx="239">
                  <c:v>248.75135069999999</c:v>
                </c:pt>
                <c:pt idx="240">
                  <c:v>248.48038840000001</c:v>
                </c:pt>
                <c:pt idx="241">
                  <c:v>248.29763399999999</c:v>
                </c:pt>
                <c:pt idx="242">
                  <c:v>248.10011700000001</c:v>
                </c:pt>
                <c:pt idx="243">
                  <c:v>247.9027663</c:v>
                </c:pt>
                <c:pt idx="244">
                  <c:v>247.71428689999999</c:v>
                </c:pt>
                <c:pt idx="245">
                  <c:v>247.5212286</c:v>
                </c:pt>
                <c:pt idx="246">
                  <c:v>247.40678249999999</c:v>
                </c:pt>
                <c:pt idx="247">
                  <c:v>247.2633721</c:v>
                </c:pt>
                <c:pt idx="248">
                  <c:v>247.20668860000001</c:v>
                </c:pt>
                <c:pt idx="249">
                  <c:v>247.17568919999999</c:v>
                </c:pt>
                <c:pt idx="250">
                  <c:v>247.1781622</c:v>
                </c:pt>
                <c:pt idx="251">
                  <c:v>247.1645944</c:v>
                </c:pt>
                <c:pt idx="252">
                  <c:v>247.0857579</c:v>
                </c:pt>
                <c:pt idx="253">
                  <c:v>247.0237319</c:v>
                </c:pt>
                <c:pt idx="254">
                  <c:v>246.96188599999999</c:v>
                </c:pt>
                <c:pt idx="255">
                  <c:v>246.85575679999999</c:v>
                </c:pt>
                <c:pt idx="256">
                  <c:v>246.74181229999999</c:v>
                </c:pt>
                <c:pt idx="257">
                  <c:v>246.50728190000001</c:v>
                </c:pt>
                <c:pt idx="258">
                  <c:v>246.23339379999999</c:v>
                </c:pt>
                <c:pt idx="259">
                  <c:v>245.93375359999999</c:v>
                </c:pt>
                <c:pt idx="260">
                  <c:v>245.6519223</c:v>
                </c:pt>
                <c:pt idx="261">
                  <c:v>245.37189649999999</c:v>
                </c:pt>
                <c:pt idx="262">
                  <c:v>245.12433849999999</c:v>
                </c:pt>
                <c:pt idx="263">
                  <c:v>244.88860270000001</c:v>
                </c:pt>
                <c:pt idx="264">
                  <c:v>244.61303760000001</c:v>
                </c:pt>
                <c:pt idx="265">
                  <c:v>244.23956519999999</c:v>
                </c:pt>
                <c:pt idx="266">
                  <c:v>243.87420610000001</c:v>
                </c:pt>
                <c:pt idx="267">
                  <c:v>243.5202979</c:v>
                </c:pt>
                <c:pt idx="268">
                  <c:v>243.2226009</c:v>
                </c:pt>
                <c:pt idx="269">
                  <c:v>242.97524079999999</c:v>
                </c:pt>
                <c:pt idx="270">
                  <c:v>242.7076577</c:v>
                </c:pt>
                <c:pt idx="271">
                  <c:v>242.3956809</c:v>
                </c:pt>
                <c:pt idx="272">
                  <c:v>242.09860230000001</c:v>
                </c:pt>
                <c:pt idx="273">
                  <c:v>241.7924945</c:v>
                </c:pt>
                <c:pt idx="274">
                  <c:v>241.4652949</c:v>
                </c:pt>
                <c:pt idx="275">
                  <c:v>241.1682395</c:v>
                </c:pt>
                <c:pt idx="276">
                  <c:v>240.98598699999999</c:v>
                </c:pt>
                <c:pt idx="277">
                  <c:v>240.83655569999999</c:v>
                </c:pt>
                <c:pt idx="278">
                  <c:v>240.71380780000001</c:v>
                </c:pt>
                <c:pt idx="279">
                  <c:v>240.61381249999999</c:v>
                </c:pt>
                <c:pt idx="280">
                  <c:v>240.47544679999999</c:v>
                </c:pt>
                <c:pt idx="281">
                  <c:v>240.33827339999999</c:v>
                </c:pt>
                <c:pt idx="282">
                  <c:v>240.24951129999999</c:v>
                </c:pt>
                <c:pt idx="283">
                  <c:v>240.08912190000001</c:v>
                </c:pt>
                <c:pt idx="284">
                  <c:v>239.912496</c:v>
                </c:pt>
                <c:pt idx="285">
                  <c:v>239.76512880000001</c:v>
                </c:pt>
                <c:pt idx="286">
                  <c:v>239.62682789999999</c:v>
                </c:pt>
                <c:pt idx="287">
                  <c:v>239.4358665</c:v>
                </c:pt>
                <c:pt idx="288">
                  <c:v>239.18602189999999</c:v>
                </c:pt>
                <c:pt idx="289">
                  <c:v>238.95585</c:v>
                </c:pt>
                <c:pt idx="290">
                  <c:v>238.6885466</c:v>
                </c:pt>
                <c:pt idx="291">
                  <c:v>238.46771240000001</c:v>
                </c:pt>
                <c:pt idx="292">
                  <c:v>238.25140160000001</c:v>
                </c:pt>
                <c:pt idx="293">
                  <c:v>237.98448149999999</c:v>
                </c:pt>
                <c:pt idx="294">
                  <c:v>237.75317219999999</c:v>
                </c:pt>
                <c:pt idx="295">
                  <c:v>237.53218960000001</c:v>
                </c:pt>
                <c:pt idx="296">
                  <c:v>237.3497653</c:v>
                </c:pt>
                <c:pt idx="297">
                  <c:v>237.1482901</c:v>
                </c:pt>
                <c:pt idx="298">
                  <c:v>236.9584831</c:v>
                </c:pt>
                <c:pt idx="299">
                  <c:v>236.81574560000001</c:v>
                </c:pt>
                <c:pt idx="300">
                  <c:v>236.62002630000001</c:v>
                </c:pt>
                <c:pt idx="301">
                  <c:v>236.43991980000001</c:v>
                </c:pt>
                <c:pt idx="302">
                  <c:v>236.20410960000001</c:v>
                </c:pt>
                <c:pt idx="303">
                  <c:v>235.9600653</c:v>
                </c:pt>
                <c:pt idx="304">
                  <c:v>235.72651809999999</c:v>
                </c:pt>
                <c:pt idx="305">
                  <c:v>235.43300690000001</c:v>
                </c:pt>
                <c:pt idx="306">
                  <c:v>235.19519439999999</c:v>
                </c:pt>
                <c:pt idx="307">
                  <c:v>234.90621809999999</c:v>
                </c:pt>
                <c:pt idx="308">
                  <c:v>234.6099672</c:v>
                </c:pt>
                <c:pt idx="309">
                  <c:v>234.30688789999999</c:v>
                </c:pt>
                <c:pt idx="310">
                  <c:v>234.00025389999999</c:v>
                </c:pt>
                <c:pt idx="311">
                  <c:v>233.72908100000001</c:v>
                </c:pt>
                <c:pt idx="312">
                  <c:v>233.4244415</c:v>
                </c:pt>
                <c:pt idx="313">
                  <c:v>233.16565879999999</c:v>
                </c:pt>
                <c:pt idx="314">
                  <c:v>232.9347708</c:v>
                </c:pt>
                <c:pt idx="315">
                  <c:v>232.70523009999999</c:v>
                </c:pt>
                <c:pt idx="316">
                  <c:v>232.5458295</c:v>
                </c:pt>
                <c:pt idx="317">
                  <c:v>232.3413592</c:v>
                </c:pt>
                <c:pt idx="318">
                  <c:v>232.18724810000001</c:v>
                </c:pt>
                <c:pt idx="319">
                  <c:v>232.0784299</c:v>
                </c:pt>
                <c:pt idx="320">
                  <c:v>231.92312670000001</c:v>
                </c:pt>
                <c:pt idx="321">
                  <c:v>231.72600589999999</c:v>
                </c:pt>
                <c:pt idx="322">
                  <c:v>231.50641150000001</c:v>
                </c:pt>
                <c:pt idx="323">
                  <c:v>231.41630079999999</c:v>
                </c:pt>
                <c:pt idx="324">
                  <c:v>231.3122376</c:v>
                </c:pt>
                <c:pt idx="325">
                  <c:v>231.1898109</c:v>
                </c:pt>
                <c:pt idx="326">
                  <c:v>231.0618968</c:v>
                </c:pt>
                <c:pt idx="327">
                  <c:v>230.88995399999999</c:v>
                </c:pt>
                <c:pt idx="328">
                  <c:v>230.7614591</c:v>
                </c:pt>
                <c:pt idx="329">
                  <c:v>230.64250749999999</c:v>
                </c:pt>
                <c:pt idx="330">
                  <c:v>230.52671520000001</c:v>
                </c:pt>
                <c:pt idx="331">
                  <c:v>230.47963730000001</c:v>
                </c:pt>
                <c:pt idx="332">
                  <c:v>230.47738799999999</c:v>
                </c:pt>
                <c:pt idx="333">
                  <c:v>230.5009197</c:v>
                </c:pt>
                <c:pt idx="334">
                  <c:v>230.5133131</c:v>
                </c:pt>
                <c:pt idx="335">
                  <c:v>230.55062659999999</c:v>
                </c:pt>
                <c:pt idx="336">
                  <c:v>230.5652059</c:v>
                </c:pt>
                <c:pt idx="337">
                  <c:v>230.60427010000001</c:v>
                </c:pt>
                <c:pt idx="338">
                  <c:v>230.62926239999999</c:v>
                </c:pt>
                <c:pt idx="339">
                  <c:v>230.6350606</c:v>
                </c:pt>
                <c:pt idx="340">
                  <c:v>230.54272470000001</c:v>
                </c:pt>
                <c:pt idx="341">
                  <c:v>230.44043869999999</c:v>
                </c:pt>
                <c:pt idx="342">
                  <c:v>230.29719929999999</c:v>
                </c:pt>
                <c:pt idx="343">
                  <c:v>230.15832510000001</c:v>
                </c:pt>
                <c:pt idx="344">
                  <c:v>230.0018863</c:v>
                </c:pt>
                <c:pt idx="345">
                  <c:v>229.79343950000001</c:v>
                </c:pt>
                <c:pt idx="346">
                  <c:v>229.5873167</c:v>
                </c:pt>
                <c:pt idx="347">
                  <c:v>229.47472980000001</c:v>
                </c:pt>
                <c:pt idx="348">
                  <c:v>229.26414399999999</c:v>
                </c:pt>
                <c:pt idx="349">
                  <c:v>229.16527880000001</c:v>
                </c:pt>
                <c:pt idx="350">
                  <c:v>229.0279481</c:v>
                </c:pt>
                <c:pt idx="351">
                  <c:v>229.0170565</c:v>
                </c:pt>
                <c:pt idx="352">
                  <c:v>229.00281570000001</c:v>
                </c:pt>
                <c:pt idx="353">
                  <c:v>229.00571149999999</c:v>
                </c:pt>
                <c:pt idx="354">
                  <c:v>229.0022506</c:v>
                </c:pt>
                <c:pt idx="355">
                  <c:v>228.94624709999999</c:v>
                </c:pt>
                <c:pt idx="356">
                  <c:v>228.8520121</c:v>
                </c:pt>
                <c:pt idx="357">
                  <c:v>228.69932800000001</c:v>
                </c:pt>
                <c:pt idx="358">
                  <c:v>228.49839489999999</c:v>
                </c:pt>
                <c:pt idx="359">
                  <c:v>228.4035355</c:v>
                </c:pt>
                <c:pt idx="360">
                  <c:v>228.2002142</c:v>
                </c:pt>
                <c:pt idx="361">
                  <c:v>227.96420219999999</c:v>
                </c:pt>
                <c:pt idx="362">
                  <c:v>227.7113348</c:v>
                </c:pt>
                <c:pt idx="363">
                  <c:v>227.4411106</c:v>
                </c:pt>
                <c:pt idx="364">
                  <c:v>227.20798590000001</c:v>
                </c:pt>
                <c:pt idx="365">
                  <c:v>226.9815443</c:v>
                </c:pt>
                <c:pt idx="366">
                  <c:v>226.82465730000001</c:v>
                </c:pt>
                <c:pt idx="367">
                  <c:v>226.72807220000001</c:v>
                </c:pt>
                <c:pt idx="368">
                  <c:v>226.657861</c:v>
                </c:pt>
                <c:pt idx="369">
                  <c:v>226.58774629999999</c:v>
                </c:pt>
                <c:pt idx="370">
                  <c:v>226.49358090000001</c:v>
                </c:pt>
                <c:pt idx="371">
                  <c:v>226.4803446</c:v>
                </c:pt>
                <c:pt idx="372">
                  <c:v>226.51677599999999</c:v>
                </c:pt>
                <c:pt idx="373">
                  <c:v>226.47812300000001</c:v>
                </c:pt>
                <c:pt idx="374">
                  <c:v>226.46526729999999</c:v>
                </c:pt>
                <c:pt idx="375">
                  <c:v>226.43174690000001</c:v>
                </c:pt>
                <c:pt idx="376">
                  <c:v>226.40311829999999</c:v>
                </c:pt>
                <c:pt idx="377">
                  <c:v>226.3920373</c:v>
                </c:pt>
                <c:pt idx="378">
                  <c:v>226.26815010000001</c:v>
                </c:pt>
                <c:pt idx="379">
                  <c:v>226.091553</c:v>
                </c:pt>
                <c:pt idx="380">
                  <c:v>225.96169760000001</c:v>
                </c:pt>
                <c:pt idx="381">
                  <c:v>225.8699053</c:v>
                </c:pt>
                <c:pt idx="382">
                  <c:v>225.68632840000001</c:v>
                </c:pt>
                <c:pt idx="383">
                  <c:v>225.49913860000001</c:v>
                </c:pt>
                <c:pt idx="384">
                  <c:v>225.364901</c:v>
                </c:pt>
                <c:pt idx="385">
                  <c:v>225.23065969999999</c:v>
                </c:pt>
                <c:pt idx="386">
                  <c:v>225.10238519999999</c:v>
                </c:pt>
                <c:pt idx="387">
                  <c:v>224.93685189999999</c:v>
                </c:pt>
                <c:pt idx="388">
                  <c:v>224.75641830000001</c:v>
                </c:pt>
                <c:pt idx="389">
                  <c:v>224.6497913</c:v>
                </c:pt>
                <c:pt idx="390">
                  <c:v>224.5700281</c:v>
                </c:pt>
                <c:pt idx="391">
                  <c:v>224.44207549999999</c:v>
                </c:pt>
                <c:pt idx="392">
                  <c:v>224.2778811</c:v>
                </c:pt>
                <c:pt idx="393">
                  <c:v>224.15860380000001</c:v>
                </c:pt>
                <c:pt idx="394">
                  <c:v>224.02927890000001</c:v>
                </c:pt>
                <c:pt idx="395">
                  <c:v>223.8649853</c:v>
                </c:pt>
                <c:pt idx="396">
                  <c:v>223.64871289999999</c:v>
                </c:pt>
                <c:pt idx="397">
                  <c:v>223.4031967</c:v>
                </c:pt>
                <c:pt idx="398">
                  <c:v>223.16478670000001</c:v>
                </c:pt>
                <c:pt idx="399">
                  <c:v>222.8507031</c:v>
                </c:pt>
                <c:pt idx="400">
                  <c:v>222.5617283</c:v>
                </c:pt>
                <c:pt idx="401">
                  <c:v>222.3334859</c:v>
                </c:pt>
                <c:pt idx="402">
                  <c:v>222.1130872</c:v>
                </c:pt>
                <c:pt idx="403">
                  <c:v>221.90620709999999</c:v>
                </c:pt>
                <c:pt idx="404">
                  <c:v>221.72353620000001</c:v>
                </c:pt>
                <c:pt idx="405">
                  <c:v>221.58219500000001</c:v>
                </c:pt>
                <c:pt idx="406">
                  <c:v>221.42635250000001</c:v>
                </c:pt>
                <c:pt idx="407">
                  <c:v>221.32139559999999</c:v>
                </c:pt>
                <c:pt idx="408">
                  <c:v>221.23308560000001</c:v>
                </c:pt>
                <c:pt idx="409">
                  <c:v>221.10307460000001</c:v>
                </c:pt>
                <c:pt idx="410">
                  <c:v>221.0070886</c:v>
                </c:pt>
                <c:pt idx="411">
                  <c:v>220.87226709999999</c:v>
                </c:pt>
                <c:pt idx="412">
                  <c:v>220.64226590000001</c:v>
                </c:pt>
                <c:pt idx="413">
                  <c:v>220.34617119999999</c:v>
                </c:pt>
                <c:pt idx="414">
                  <c:v>220.03801870000001</c:v>
                </c:pt>
                <c:pt idx="415">
                  <c:v>219.76338989999999</c:v>
                </c:pt>
                <c:pt idx="416">
                  <c:v>219.47568910000001</c:v>
                </c:pt>
                <c:pt idx="417">
                  <c:v>219.20590050000001</c:v>
                </c:pt>
                <c:pt idx="418">
                  <c:v>218.95652759999999</c:v>
                </c:pt>
                <c:pt idx="419">
                  <c:v>218.75614820000001</c:v>
                </c:pt>
                <c:pt idx="420">
                  <c:v>218.52754300000001</c:v>
                </c:pt>
                <c:pt idx="421">
                  <c:v>218.32059290000001</c:v>
                </c:pt>
                <c:pt idx="422">
                  <c:v>218.06550480000001</c:v>
                </c:pt>
                <c:pt idx="423">
                  <c:v>217.8442474</c:v>
                </c:pt>
                <c:pt idx="424">
                  <c:v>217.71622170000001</c:v>
                </c:pt>
                <c:pt idx="425">
                  <c:v>217.54821010000001</c:v>
                </c:pt>
                <c:pt idx="426">
                  <c:v>217.25482969999999</c:v>
                </c:pt>
                <c:pt idx="427">
                  <c:v>216.9367416</c:v>
                </c:pt>
                <c:pt idx="428">
                  <c:v>216.5340693</c:v>
                </c:pt>
                <c:pt idx="429">
                  <c:v>216.1453453</c:v>
                </c:pt>
                <c:pt idx="430">
                  <c:v>215.65147999999999</c:v>
                </c:pt>
                <c:pt idx="431">
                  <c:v>215.31919210000001</c:v>
                </c:pt>
                <c:pt idx="432">
                  <c:v>214.95669849999999</c:v>
                </c:pt>
                <c:pt idx="433">
                  <c:v>214.63260500000001</c:v>
                </c:pt>
                <c:pt idx="434">
                  <c:v>214.33794940000001</c:v>
                </c:pt>
                <c:pt idx="435">
                  <c:v>214.0605438</c:v>
                </c:pt>
                <c:pt idx="436">
                  <c:v>213.86213319999999</c:v>
                </c:pt>
                <c:pt idx="437">
                  <c:v>213.71396100000001</c:v>
                </c:pt>
                <c:pt idx="438">
                  <c:v>213.6512525</c:v>
                </c:pt>
                <c:pt idx="439">
                  <c:v>213.67854689999999</c:v>
                </c:pt>
                <c:pt idx="440">
                  <c:v>213.61825899999999</c:v>
                </c:pt>
                <c:pt idx="441">
                  <c:v>213.56456779999999</c:v>
                </c:pt>
                <c:pt idx="442">
                  <c:v>213.37196539999999</c:v>
                </c:pt>
                <c:pt idx="443">
                  <c:v>213.24086080000001</c:v>
                </c:pt>
                <c:pt idx="444">
                  <c:v>213.1572697</c:v>
                </c:pt>
                <c:pt idx="445">
                  <c:v>213.14163629999999</c:v>
                </c:pt>
                <c:pt idx="446">
                  <c:v>213.05535449999999</c:v>
                </c:pt>
                <c:pt idx="447">
                  <c:v>212.94822389999999</c:v>
                </c:pt>
                <c:pt idx="448">
                  <c:v>212.86059499999999</c:v>
                </c:pt>
                <c:pt idx="449">
                  <c:v>212.72458019999999</c:v>
                </c:pt>
                <c:pt idx="450">
                  <c:v>212.6016678</c:v>
                </c:pt>
                <c:pt idx="451">
                  <c:v>212.4679486</c:v>
                </c:pt>
                <c:pt idx="452">
                  <c:v>212.33704660000001</c:v>
                </c:pt>
                <c:pt idx="453">
                  <c:v>212.28285149999999</c:v>
                </c:pt>
                <c:pt idx="454">
                  <c:v>212.14557350000001</c:v>
                </c:pt>
                <c:pt idx="455">
                  <c:v>212.02084500000001</c:v>
                </c:pt>
                <c:pt idx="456">
                  <c:v>211.79591809999999</c:v>
                </c:pt>
                <c:pt idx="457">
                  <c:v>211.55271719999999</c:v>
                </c:pt>
                <c:pt idx="458">
                  <c:v>211.33475559999999</c:v>
                </c:pt>
                <c:pt idx="459">
                  <c:v>211.15770950000001</c:v>
                </c:pt>
                <c:pt idx="460">
                  <c:v>210.97364959999999</c:v>
                </c:pt>
                <c:pt idx="461">
                  <c:v>210.72827720000001</c:v>
                </c:pt>
                <c:pt idx="462">
                  <c:v>210.57588559999999</c:v>
                </c:pt>
                <c:pt idx="463">
                  <c:v>210.5483223</c:v>
                </c:pt>
                <c:pt idx="464">
                  <c:v>210.4430539</c:v>
                </c:pt>
                <c:pt idx="465">
                  <c:v>210.33889199999999</c:v>
                </c:pt>
                <c:pt idx="466">
                  <c:v>210.20971119999999</c:v>
                </c:pt>
                <c:pt idx="467">
                  <c:v>210.25487340000001</c:v>
                </c:pt>
                <c:pt idx="468">
                  <c:v>210.27238070000001</c:v>
                </c:pt>
                <c:pt idx="469">
                  <c:v>210.31564409999999</c:v>
                </c:pt>
                <c:pt idx="470">
                  <c:v>210.42138019999999</c:v>
                </c:pt>
                <c:pt idx="471">
                  <c:v>210.49023980000001</c:v>
                </c:pt>
                <c:pt idx="472">
                  <c:v>210.60421160000001</c:v>
                </c:pt>
                <c:pt idx="473">
                  <c:v>210.6660516</c:v>
                </c:pt>
                <c:pt idx="474">
                  <c:v>210.70595879999999</c:v>
                </c:pt>
                <c:pt idx="475">
                  <c:v>210.79896969999999</c:v>
                </c:pt>
                <c:pt idx="476">
                  <c:v>210.95095420000001</c:v>
                </c:pt>
                <c:pt idx="477">
                  <c:v>211.1069976</c:v>
                </c:pt>
                <c:pt idx="478">
                  <c:v>211.08609720000001</c:v>
                </c:pt>
                <c:pt idx="479">
                  <c:v>211.14993530000001</c:v>
                </c:pt>
                <c:pt idx="480">
                  <c:v>211.19104680000001</c:v>
                </c:pt>
                <c:pt idx="481">
                  <c:v>211.0574776</c:v>
                </c:pt>
                <c:pt idx="482">
                  <c:v>210.89747159999999</c:v>
                </c:pt>
                <c:pt idx="483">
                  <c:v>210.78168410000001</c:v>
                </c:pt>
                <c:pt idx="484">
                  <c:v>210.59654230000001</c:v>
                </c:pt>
                <c:pt idx="485">
                  <c:v>210.44769880000001</c:v>
                </c:pt>
                <c:pt idx="486">
                  <c:v>210.32637579999999</c:v>
                </c:pt>
                <c:pt idx="487">
                  <c:v>210.2687147</c:v>
                </c:pt>
                <c:pt idx="488">
                  <c:v>210.263205</c:v>
                </c:pt>
                <c:pt idx="489">
                  <c:v>210.28371179999999</c:v>
                </c:pt>
                <c:pt idx="490">
                  <c:v>210.2656087</c:v>
                </c:pt>
                <c:pt idx="491">
                  <c:v>210.09145430000001</c:v>
                </c:pt>
                <c:pt idx="492">
                  <c:v>210.0107702</c:v>
                </c:pt>
                <c:pt idx="493">
                  <c:v>210.0505235</c:v>
                </c:pt>
                <c:pt idx="494">
                  <c:v>210.06146509999999</c:v>
                </c:pt>
                <c:pt idx="495">
                  <c:v>210.1613754</c:v>
                </c:pt>
                <c:pt idx="496">
                  <c:v>210.13889119999999</c:v>
                </c:pt>
                <c:pt idx="497">
                  <c:v>210.13075459999999</c:v>
                </c:pt>
                <c:pt idx="498">
                  <c:v>210.04464440000001</c:v>
                </c:pt>
                <c:pt idx="499">
                  <c:v>209.92594</c:v>
                </c:pt>
                <c:pt idx="500">
                  <c:v>209.82816439999999</c:v>
                </c:pt>
                <c:pt idx="501">
                  <c:v>209.64429770000001</c:v>
                </c:pt>
                <c:pt idx="502">
                  <c:v>209.5175686</c:v>
                </c:pt>
                <c:pt idx="503">
                  <c:v>209.34747229999999</c:v>
                </c:pt>
                <c:pt idx="504">
                  <c:v>209.19298359999999</c:v>
                </c:pt>
                <c:pt idx="505">
                  <c:v>209.02759649999999</c:v>
                </c:pt>
                <c:pt idx="506">
                  <c:v>208.87450899999999</c:v>
                </c:pt>
                <c:pt idx="507">
                  <c:v>208.791549</c:v>
                </c:pt>
                <c:pt idx="508">
                  <c:v>208.7749996</c:v>
                </c:pt>
                <c:pt idx="509">
                  <c:v>208.79258050000001</c:v>
                </c:pt>
                <c:pt idx="510">
                  <c:v>208.77827009999999</c:v>
                </c:pt>
                <c:pt idx="511">
                  <c:v>208.7804046</c:v>
                </c:pt>
                <c:pt idx="512">
                  <c:v>208.87008779999999</c:v>
                </c:pt>
                <c:pt idx="513">
                  <c:v>208.96252519999999</c:v>
                </c:pt>
                <c:pt idx="514">
                  <c:v>209.2116771</c:v>
                </c:pt>
                <c:pt idx="515">
                  <c:v>209.3185786</c:v>
                </c:pt>
                <c:pt idx="516">
                  <c:v>209.43394069999999</c:v>
                </c:pt>
                <c:pt idx="517">
                  <c:v>209.6393941</c:v>
                </c:pt>
                <c:pt idx="518">
                  <c:v>209.80454929999999</c:v>
                </c:pt>
                <c:pt idx="519">
                  <c:v>209.92799460000001</c:v>
                </c:pt>
                <c:pt idx="520">
                  <c:v>210.10902189999999</c:v>
                </c:pt>
                <c:pt idx="521">
                  <c:v>210.33438240000001</c:v>
                </c:pt>
                <c:pt idx="522">
                  <c:v>210.53986660000001</c:v>
                </c:pt>
                <c:pt idx="523">
                  <c:v>210.78767730000001</c:v>
                </c:pt>
                <c:pt idx="524">
                  <c:v>211.18180910000001</c:v>
                </c:pt>
                <c:pt idx="525">
                  <c:v>211.524933</c:v>
                </c:pt>
                <c:pt idx="526">
                  <c:v>211.9574447</c:v>
                </c:pt>
                <c:pt idx="527">
                  <c:v>212.4472294</c:v>
                </c:pt>
                <c:pt idx="528">
                  <c:v>212.78567899999999</c:v>
                </c:pt>
                <c:pt idx="529">
                  <c:v>213.23982899999999</c:v>
                </c:pt>
                <c:pt idx="530">
                  <c:v>213.4918227</c:v>
                </c:pt>
                <c:pt idx="531">
                  <c:v>213.69451799999999</c:v>
                </c:pt>
                <c:pt idx="532">
                  <c:v>213.9541772</c:v>
                </c:pt>
                <c:pt idx="533">
                  <c:v>214.3192056</c:v>
                </c:pt>
                <c:pt idx="534">
                  <c:v>214.6646336</c:v>
                </c:pt>
                <c:pt idx="535">
                  <c:v>214.9596856</c:v>
                </c:pt>
                <c:pt idx="536">
                  <c:v>215.11884989999999</c:v>
                </c:pt>
                <c:pt idx="537">
                  <c:v>215.16756040000001</c:v>
                </c:pt>
                <c:pt idx="538">
                  <c:v>215.12519810000001</c:v>
                </c:pt>
                <c:pt idx="539">
                  <c:v>215.04143550000001</c:v>
                </c:pt>
                <c:pt idx="540">
                  <c:v>214.9154801</c:v>
                </c:pt>
                <c:pt idx="541">
                  <c:v>214.9624895</c:v>
                </c:pt>
                <c:pt idx="542">
                  <c:v>215.154595</c:v>
                </c:pt>
                <c:pt idx="543">
                  <c:v>215.2152658</c:v>
                </c:pt>
                <c:pt idx="544">
                  <c:v>215.23055769999999</c:v>
                </c:pt>
                <c:pt idx="545">
                  <c:v>215.18700670000001</c:v>
                </c:pt>
                <c:pt idx="546">
                  <c:v>215.0833998</c:v>
                </c:pt>
                <c:pt idx="547">
                  <c:v>215.04864470000001</c:v>
                </c:pt>
                <c:pt idx="548">
                  <c:v>215.15249449999999</c:v>
                </c:pt>
                <c:pt idx="549">
                  <c:v>215.2874219</c:v>
                </c:pt>
                <c:pt idx="550">
                  <c:v>215.4737499</c:v>
                </c:pt>
                <c:pt idx="551">
                  <c:v>215.6388135</c:v>
                </c:pt>
                <c:pt idx="552">
                  <c:v>215.8521523</c:v>
                </c:pt>
                <c:pt idx="553">
                  <c:v>215.89389660000001</c:v>
                </c:pt>
                <c:pt idx="554">
                  <c:v>215.9944945</c:v>
                </c:pt>
                <c:pt idx="555">
                  <c:v>216.08027530000001</c:v>
                </c:pt>
                <c:pt idx="556">
                  <c:v>216.20492680000001</c:v>
                </c:pt>
                <c:pt idx="557">
                  <c:v>216.36499989999999</c:v>
                </c:pt>
                <c:pt idx="558">
                  <c:v>216.61111940000001</c:v>
                </c:pt>
                <c:pt idx="559">
                  <c:v>216.76385250000001</c:v>
                </c:pt>
                <c:pt idx="560">
                  <c:v>216.83117480000001</c:v>
                </c:pt>
                <c:pt idx="561">
                  <c:v>217.05215519999999</c:v>
                </c:pt>
                <c:pt idx="562">
                  <c:v>217.1468931</c:v>
                </c:pt>
                <c:pt idx="563">
                  <c:v>217.16604960000001</c:v>
                </c:pt>
                <c:pt idx="564">
                  <c:v>217.1407782</c:v>
                </c:pt>
                <c:pt idx="565">
                  <c:v>217.0512301</c:v>
                </c:pt>
                <c:pt idx="566">
                  <c:v>216.9572876</c:v>
                </c:pt>
                <c:pt idx="567">
                  <c:v>216.95514539999999</c:v>
                </c:pt>
                <c:pt idx="568">
                  <c:v>217.01567539999999</c:v>
                </c:pt>
                <c:pt idx="569">
                  <c:v>216.8970061</c:v>
                </c:pt>
                <c:pt idx="570">
                  <c:v>216.80991650000001</c:v>
                </c:pt>
                <c:pt idx="571">
                  <c:v>216.80633080000001</c:v>
                </c:pt>
                <c:pt idx="572">
                  <c:v>216.66281119999999</c:v>
                </c:pt>
                <c:pt idx="573">
                  <c:v>216.47452860000001</c:v>
                </c:pt>
                <c:pt idx="574">
                  <c:v>216.35943750000001</c:v>
                </c:pt>
                <c:pt idx="575">
                  <c:v>216.2208909</c:v>
                </c:pt>
                <c:pt idx="576">
                  <c:v>216.1253189</c:v>
                </c:pt>
                <c:pt idx="577">
                  <c:v>215.7715771</c:v>
                </c:pt>
                <c:pt idx="578">
                  <c:v>215.1608099</c:v>
                </c:pt>
                <c:pt idx="579">
                  <c:v>214.48601840000001</c:v>
                </c:pt>
                <c:pt idx="580">
                  <c:v>213.81958299999999</c:v>
                </c:pt>
                <c:pt idx="581">
                  <c:v>213.07164080000001</c:v>
                </c:pt>
                <c:pt idx="582">
                  <c:v>212.42099519999999</c:v>
                </c:pt>
                <c:pt idx="583">
                  <c:v>211.74996759999999</c:v>
                </c:pt>
                <c:pt idx="584">
                  <c:v>211.19373619999999</c:v>
                </c:pt>
                <c:pt idx="585">
                  <c:v>210.70782840000001</c:v>
                </c:pt>
                <c:pt idx="586">
                  <c:v>210.38331009999999</c:v>
                </c:pt>
                <c:pt idx="587">
                  <c:v>210.01156829999999</c:v>
                </c:pt>
                <c:pt idx="588">
                  <c:v>209.76439859999999</c:v>
                </c:pt>
                <c:pt idx="589">
                  <c:v>209.6462961</c:v>
                </c:pt>
                <c:pt idx="590">
                  <c:v>209.49426840000001</c:v>
                </c:pt>
                <c:pt idx="591">
                  <c:v>209.4443077</c:v>
                </c:pt>
                <c:pt idx="592">
                  <c:v>209.53048709999999</c:v>
                </c:pt>
                <c:pt idx="593">
                  <c:v>209.5059818</c:v>
                </c:pt>
                <c:pt idx="594">
                  <c:v>209.51601590000001</c:v>
                </c:pt>
                <c:pt idx="595">
                  <c:v>209.61647919999999</c:v>
                </c:pt>
                <c:pt idx="596">
                  <c:v>209.63115590000001</c:v>
                </c:pt>
                <c:pt idx="597">
                  <c:v>209.4876749</c:v>
                </c:pt>
                <c:pt idx="598">
                  <c:v>209.37745530000001</c:v>
                </c:pt>
                <c:pt idx="599">
                  <c:v>209.3317394</c:v>
                </c:pt>
                <c:pt idx="600">
                  <c:v>209.28492349999999</c:v>
                </c:pt>
                <c:pt idx="601">
                  <c:v>209.1387665</c:v>
                </c:pt>
                <c:pt idx="602">
                  <c:v>208.91586839999999</c:v>
                </c:pt>
                <c:pt idx="603">
                  <c:v>208.66029090000001</c:v>
                </c:pt>
                <c:pt idx="604">
                  <c:v>208.4528387</c:v>
                </c:pt>
                <c:pt idx="605">
                  <c:v>208.28448990000001</c:v>
                </c:pt>
                <c:pt idx="606">
                  <c:v>207.9427182</c:v>
                </c:pt>
                <c:pt idx="607">
                  <c:v>207.61024739999999</c:v>
                </c:pt>
                <c:pt idx="608">
                  <c:v>207.513172</c:v>
                </c:pt>
                <c:pt idx="609">
                  <c:v>207.48415560000001</c:v>
                </c:pt>
                <c:pt idx="610">
                  <c:v>207.4759957</c:v>
                </c:pt>
                <c:pt idx="611">
                  <c:v>207.59273239999999</c:v>
                </c:pt>
                <c:pt idx="612">
                  <c:v>207.8604599</c:v>
                </c:pt>
                <c:pt idx="613">
                  <c:v>208.1255242</c:v>
                </c:pt>
                <c:pt idx="614">
                  <c:v>208.24181010000001</c:v>
                </c:pt>
                <c:pt idx="615">
                  <c:v>208.36593719999999</c:v>
                </c:pt>
                <c:pt idx="616">
                  <c:v>208.60271470000001</c:v>
                </c:pt>
                <c:pt idx="617">
                  <c:v>208.91960940000001</c:v>
                </c:pt>
                <c:pt idx="618">
                  <c:v>209.17026100000001</c:v>
                </c:pt>
                <c:pt idx="619">
                  <c:v>209.33416109999999</c:v>
                </c:pt>
                <c:pt idx="620">
                  <c:v>209.29789500000001</c:v>
                </c:pt>
                <c:pt idx="621">
                  <c:v>209.20079150000001</c:v>
                </c:pt>
                <c:pt idx="622">
                  <c:v>209.0754235</c:v>
                </c:pt>
                <c:pt idx="623">
                  <c:v>208.9584342</c:v>
                </c:pt>
                <c:pt idx="624">
                  <c:v>208.87027620000001</c:v>
                </c:pt>
                <c:pt idx="625">
                  <c:v>208.97606680000001</c:v>
                </c:pt>
                <c:pt idx="626">
                  <c:v>209.06163939999999</c:v>
                </c:pt>
                <c:pt idx="627">
                  <c:v>208.9318103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705984"/>
        <c:axId val="124875520"/>
      </c:scatterChart>
      <c:valAx>
        <c:axId val="123705984"/>
        <c:scaling>
          <c:orientation val="minMax"/>
          <c:max val="275"/>
          <c:min val="205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(K)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24875520"/>
        <c:crosses val="autoZero"/>
        <c:crossBetween val="midCat"/>
        <c:majorUnit val="10"/>
        <c:minorUnit val="5"/>
      </c:valAx>
      <c:valAx>
        <c:axId val="124875520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</a:t>
                </a:r>
                <a:r>
                  <a:rPr lang="en-US" baseline="0"/>
                  <a:t>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3.0774305555555576E-3"/>
              <c:y val="0.3122785714285714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23705984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39491840277777779"/>
          <c:y val="3.3842063492063493E-2"/>
          <c:w val="0.54334548611111111"/>
          <c:h val="0.25699841269841273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sz="900">
                <a:solidFill>
                  <a:srgbClr val="7030A0"/>
                </a:solidFill>
              </a:rPr>
              <a:t>Eq. (A27)</a:t>
            </a:r>
          </a:p>
          <a:p>
            <a:pPr>
              <a:defRPr sz="900"/>
            </a:pPr>
            <a:r>
              <a:rPr lang="en-US" sz="900">
                <a:solidFill>
                  <a:srgbClr val="00B050"/>
                </a:solidFill>
              </a:rPr>
              <a:t>Eq. (A40)</a:t>
            </a:r>
            <a:endParaRPr lang="ru-RU" sz="900">
              <a:solidFill>
                <a:srgbClr val="00B050"/>
              </a:solidFill>
            </a:endParaRPr>
          </a:p>
        </c:rich>
      </c:tx>
      <c:layout>
        <c:manualLayout>
          <c:xMode val="edge"/>
          <c:yMode val="edge"/>
          <c:x val="0.30846031746031743"/>
          <c:y val="0.66019841269841273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000039062576296E-2"/>
          <c:w val="0.70755042909064103"/>
          <c:h val="0.84560476190476186"/>
        </c:manualLayout>
      </c:layout>
      <c:scatterChart>
        <c:scatterStyle val="lineMarker"/>
        <c:varyColors val="0"/>
        <c:ser>
          <c:idx val="0"/>
          <c:order val="0"/>
          <c:tx>
            <c:v>Eq. (A27)</c:v>
          </c:tx>
          <c:spPr>
            <a:ln w="19050">
              <a:solidFill>
                <a:srgbClr val="7030A0"/>
              </a:solidFill>
              <a:prstDash val="solid"/>
            </a:ln>
          </c:spPr>
          <c:marker>
            <c:symbol val="none"/>
          </c:marker>
          <c:xVal>
            <c:numRef>
              <c:f>Лист1!$F$3:$F$630</c:f>
              <c:numCache>
                <c:formatCode>General</c:formatCode>
                <c:ptCount val="628"/>
                <c:pt idx="0">
                  <c:v>3.4480055486461456</c:v>
                </c:pt>
                <c:pt idx="1">
                  <c:v>2.4873566648342109</c:v>
                </c:pt>
                <c:pt idx="2">
                  <c:v>2.1120557950901451</c:v>
                </c:pt>
                <c:pt idx="3">
                  <c:v>1.924465932027976</c:v>
                </c:pt>
                <c:pt idx="4">
                  <c:v>1.8256362787267175</c:v>
                </c:pt>
                <c:pt idx="5">
                  <c:v>1.8332148215134731</c:v>
                </c:pt>
                <c:pt idx="6">
                  <c:v>1.7997705783010358</c:v>
                </c:pt>
                <c:pt idx="7">
                  <c:v>1.851635398272365</c:v>
                </c:pt>
                <c:pt idx="8">
                  <c:v>1.4421010381632395</c:v>
                </c:pt>
                <c:pt idx="9">
                  <c:v>1.4698211448170926</c:v>
                </c:pt>
                <c:pt idx="10">
                  <c:v>1.4957722019355566</c:v>
                </c:pt>
                <c:pt idx="11">
                  <c:v>1.504273297112916</c:v>
                </c:pt>
                <c:pt idx="12">
                  <c:v>1.5379350485890839</c:v>
                </c:pt>
                <c:pt idx="13">
                  <c:v>1.5830600431578394</c:v>
                </c:pt>
                <c:pt idx="14">
                  <c:v>1.565111636210565</c:v>
                </c:pt>
                <c:pt idx="15">
                  <c:v>1.5791064130443122</c:v>
                </c:pt>
                <c:pt idx="16">
                  <c:v>1.6079217667155072</c:v>
                </c:pt>
                <c:pt idx="17">
                  <c:v>1.6150161083350891</c:v>
                </c:pt>
                <c:pt idx="18">
                  <c:v>1.3759493768658089</c:v>
                </c:pt>
                <c:pt idx="19">
                  <c:v>1.3661457271175652</c:v>
                </c:pt>
                <c:pt idx="20">
                  <c:v>1.381078860601082</c:v>
                </c:pt>
                <c:pt idx="21">
                  <c:v>1.3872859274971894</c:v>
                </c:pt>
                <c:pt idx="22">
                  <c:v>1.3919658854842389</c:v>
                </c:pt>
                <c:pt idx="23">
                  <c:v>1.4006712185366124</c:v>
                </c:pt>
                <c:pt idx="24">
                  <c:v>1.3977643322013458</c:v>
                </c:pt>
                <c:pt idx="25">
                  <c:v>1.4164822752279256</c:v>
                </c:pt>
                <c:pt idx="26">
                  <c:v>1.4338377407657286</c:v>
                </c:pt>
                <c:pt idx="27">
                  <c:v>1.4302706027789165</c:v>
                </c:pt>
                <c:pt idx="28">
                  <c:v>1.2747754361701549</c:v>
                </c:pt>
                <c:pt idx="29">
                  <c:v>1.2653183968567361</c:v>
                </c:pt>
                <c:pt idx="30">
                  <c:v>1.2550124500390367</c:v>
                </c:pt>
                <c:pt idx="31">
                  <c:v>1.2454070859538326</c:v>
                </c:pt>
                <c:pt idx="32">
                  <c:v>1.229836074019361</c:v>
                </c:pt>
                <c:pt idx="33">
                  <c:v>1.1978084602451415</c:v>
                </c:pt>
                <c:pt idx="34">
                  <c:v>1.1692511580911855</c:v>
                </c:pt>
                <c:pt idx="35">
                  <c:v>1.1478579696574032</c:v>
                </c:pt>
                <c:pt idx="36">
                  <c:v>1.1109487804223959</c:v>
                </c:pt>
                <c:pt idx="37">
                  <c:v>1.0720805708411287</c:v>
                </c:pt>
                <c:pt idx="38">
                  <c:v>0.92123763054157071</c:v>
                </c:pt>
                <c:pt idx="39">
                  <c:v>0.88289102508448081</c:v>
                </c:pt>
                <c:pt idx="40">
                  <c:v>0.84387095830309533</c:v>
                </c:pt>
                <c:pt idx="41">
                  <c:v>0.79635356142635694</c:v>
                </c:pt>
                <c:pt idx="42">
                  <c:v>0.76095743370807079</c:v>
                </c:pt>
                <c:pt idx="43">
                  <c:v>0.72511404368081211</c:v>
                </c:pt>
                <c:pt idx="44">
                  <c:v>0.6884920496977377</c:v>
                </c:pt>
                <c:pt idx="45">
                  <c:v>0.65683783385491068</c:v>
                </c:pt>
                <c:pt idx="46">
                  <c:v>0.62302240535464015</c:v>
                </c:pt>
                <c:pt idx="47">
                  <c:v>0.59207430748571521</c:v>
                </c:pt>
                <c:pt idx="48">
                  <c:v>0.51520505609413181</c:v>
                </c:pt>
                <c:pt idx="49">
                  <c:v>0.49020970644340645</c:v>
                </c:pt>
                <c:pt idx="50">
                  <c:v>0.46953174315174545</c:v>
                </c:pt>
                <c:pt idx="51">
                  <c:v>0.44995484132315439</c:v>
                </c:pt>
                <c:pt idx="52">
                  <c:v>0.43253233630345478</c:v>
                </c:pt>
                <c:pt idx="53">
                  <c:v>0.41748662760171568</c:v>
                </c:pt>
                <c:pt idx="54">
                  <c:v>0.40139269578062098</c:v>
                </c:pt>
                <c:pt idx="55">
                  <c:v>0.38731691334265311</c:v>
                </c:pt>
                <c:pt idx="56">
                  <c:v>0.37372537010320422</c:v>
                </c:pt>
                <c:pt idx="57">
                  <c:v>0.36149531799663687</c:v>
                </c:pt>
                <c:pt idx="58">
                  <c:v>0.3273012682877719</c:v>
                </c:pt>
                <c:pt idx="59">
                  <c:v>0.31804335356364138</c:v>
                </c:pt>
                <c:pt idx="60">
                  <c:v>0.30876310423873454</c:v>
                </c:pt>
                <c:pt idx="61">
                  <c:v>0.30025546618992166</c:v>
                </c:pt>
                <c:pt idx="62">
                  <c:v>0.29287243081640157</c:v>
                </c:pt>
                <c:pt idx="63">
                  <c:v>0.28624613165330065</c:v>
                </c:pt>
                <c:pt idx="64">
                  <c:v>0.27996899561517802</c:v>
                </c:pt>
                <c:pt idx="65">
                  <c:v>0.27400297400002105</c:v>
                </c:pt>
                <c:pt idx="66">
                  <c:v>0.26857897885906784</c:v>
                </c:pt>
                <c:pt idx="67">
                  <c:v>0.26357588042099245</c:v>
                </c:pt>
                <c:pt idx="68">
                  <c:v>0.24387668798198109</c:v>
                </c:pt>
                <c:pt idx="69">
                  <c:v>0.24006481000944599</c:v>
                </c:pt>
                <c:pt idx="70">
                  <c:v>0.23682217786981191</c:v>
                </c:pt>
                <c:pt idx="71">
                  <c:v>0.23365810794602285</c:v>
                </c:pt>
                <c:pt idx="72">
                  <c:v>0.23057612495448279</c:v>
                </c:pt>
                <c:pt idx="73">
                  <c:v>0.22778196158161457</c:v>
                </c:pt>
                <c:pt idx="74">
                  <c:v>0.22500588474126865</c:v>
                </c:pt>
                <c:pt idx="75">
                  <c:v>0.22251542602980887</c:v>
                </c:pt>
                <c:pt idx="76">
                  <c:v>0.22064356625985451</c:v>
                </c:pt>
                <c:pt idx="77">
                  <c:v>0.21892185899351715</c:v>
                </c:pt>
                <c:pt idx="78">
                  <c:v>0.20547109410336437</c:v>
                </c:pt>
                <c:pt idx="79">
                  <c:v>0.20394978097404465</c:v>
                </c:pt>
                <c:pt idx="80">
                  <c:v>0.20280380055472419</c:v>
                </c:pt>
                <c:pt idx="81">
                  <c:v>0.20146501323207444</c:v>
                </c:pt>
                <c:pt idx="82">
                  <c:v>0.20041124470515065</c:v>
                </c:pt>
                <c:pt idx="83">
                  <c:v>0.19966189101912915</c:v>
                </c:pt>
                <c:pt idx="84">
                  <c:v>0.19898512808511457</c:v>
                </c:pt>
                <c:pt idx="85">
                  <c:v>0.1982436148252619</c:v>
                </c:pt>
                <c:pt idx="86">
                  <c:v>0.197697072901209</c:v>
                </c:pt>
                <c:pt idx="87">
                  <c:v>0.19713279049401913</c:v>
                </c:pt>
                <c:pt idx="88">
                  <c:v>0.18772558218530749</c:v>
                </c:pt>
                <c:pt idx="89">
                  <c:v>0.18737261054188467</c:v>
                </c:pt>
                <c:pt idx="90">
                  <c:v>0.18725241725116928</c:v>
                </c:pt>
                <c:pt idx="91">
                  <c:v>0.18722205860013691</c:v>
                </c:pt>
                <c:pt idx="92">
                  <c:v>0.18738784961526378</c:v>
                </c:pt>
                <c:pt idx="93">
                  <c:v>0.18753088585032221</c:v>
                </c:pt>
                <c:pt idx="94">
                  <c:v>0.18787953976967786</c:v>
                </c:pt>
                <c:pt idx="95">
                  <c:v>0.18834784450033282</c:v>
                </c:pt>
                <c:pt idx="96">
                  <c:v>0.18859848300098414</c:v>
                </c:pt>
                <c:pt idx="97">
                  <c:v>0.18937012637771258</c:v>
                </c:pt>
                <c:pt idx="98">
                  <c:v>0.18181841962590115</c:v>
                </c:pt>
                <c:pt idx="99">
                  <c:v>0.18254855047158328</c:v>
                </c:pt>
                <c:pt idx="100">
                  <c:v>0.18327676982367802</c:v>
                </c:pt>
                <c:pt idx="101">
                  <c:v>0.18385591035309404</c:v>
                </c:pt>
                <c:pt idx="102">
                  <c:v>0.18470515857837003</c:v>
                </c:pt>
                <c:pt idx="103">
                  <c:v>0.18566699034041087</c:v>
                </c:pt>
                <c:pt idx="104">
                  <c:v>0.18625531018637231</c:v>
                </c:pt>
                <c:pt idx="105">
                  <c:v>0.18700815896687845</c:v>
                </c:pt>
                <c:pt idx="106">
                  <c:v>0.18801131586441044</c:v>
                </c:pt>
                <c:pt idx="107">
                  <c:v>0.18891671669788726</c:v>
                </c:pt>
                <c:pt idx="108">
                  <c:v>0.18235426056228393</c:v>
                </c:pt>
                <c:pt idx="109">
                  <c:v>0.18354985141345354</c:v>
                </c:pt>
                <c:pt idx="110">
                  <c:v>0.18455503759860672</c:v>
                </c:pt>
                <c:pt idx="111">
                  <c:v>0.18578100063056771</c:v>
                </c:pt>
                <c:pt idx="112">
                  <c:v>0.18716188223969885</c:v>
                </c:pt>
                <c:pt idx="113">
                  <c:v>0.18850088366895551</c:v>
                </c:pt>
                <c:pt idx="114">
                  <c:v>0.18997482564586995</c:v>
                </c:pt>
                <c:pt idx="115">
                  <c:v>0.19122365225768573</c:v>
                </c:pt>
                <c:pt idx="116">
                  <c:v>0.19265541270452713</c:v>
                </c:pt>
                <c:pt idx="117">
                  <c:v>0.19418118399713913</c:v>
                </c:pt>
                <c:pt idx="118">
                  <c:v>0.18837902757886651</c:v>
                </c:pt>
                <c:pt idx="119">
                  <c:v>0.1896958016387417</c:v>
                </c:pt>
                <c:pt idx="120">
                  <c:v>0.19148357033728675</c:v>
                </c:pt>
                <c:pt idx="121">
                  <c:v>0.19275475508061041</c:v>
                </c:pt>
                <c:pt idx="122">
                  <c:v>0.19423047073039465</c:v>
                </c:pt>
                <c:pt idx="123">
                  <c:v>0.19583780562460792</c:v>
                </c:pt>
                <c:pt idx="124">
                  <c:v>0.19745195422752926</c:v>
                </c:pt>
                <c:pt idx="125">
                  <c:v>0.19902634451497153</c:v>
                </c:pt>
                <c:pt idx="126">
                  <c:v>0.20069189960639011</c:v>
                </c:pt>
                <c:pt idx="127">
                  <c:v>0.20243602959284965</c:v>
                </c:pt>
                <c:pt idx="128">
                  <c:v>0.19692331098734314</c:v>
                </c:pt>
                <c:pt idx="129">
                  <c:v>0.19875648410122937</c:v>
                </c:pt>
                <c:pt idx="130">
                  <c:v>0.20065163723433432</c:v>
                </c:pt>
                <c:pt idx="131">
                  <c:v>0.20259431444622669</c:v>
                </c:pt>
                <c:pt idx="132">
                  <c:v>0.20444297589074861</c:v>
                </c:pt>
                <c:pt idx="133">
                  <c:v>0.20638993776175599</c:v>
                </c:pt>
                <c:pt idx="134">
                  <c:v>0.20836680202232491</c:v>
                </c:pt>
                <c:pt idx="135">
                  <c:v>0.2102178600120492</c:v>
                </c:pt>
                <c:pt idx="136">
                  <c:v>0.21208056729265828</c:v>
                </c:pt>
                <c:pt idx="137">
                  <c:v>0.21402514872013495</c:v>
                </c:pt>
                <c:pt idx="138">
                  <c:v>0.2087155088443837</c:v>
                </c:pt>
                <c:pt idx="139">
                  <c:v>0.21051621507409968</c:v>
                </c:pt>
                <c:pt idx="140">
                  <c:v>0.21214815303070125</c:v>
                </c:pt>
                <c:pt idx="141">
                  <c:v>0.21378992316587647</c:v>
                </c:pt>
                <c:pt idx="142">
                  <c:v>0.21514144850592806</c:v>
                </c:pt>
                <c:pt idx="143">
                  <c:v>0.21694664084069598</c:v>
                </c:pt>
                <c:pt idx="144">
                  <c:v>0.21866509603405571</c:v>
                </c:pt>
                <c:pt idx="145">
                  <c:v>0.22032411291389964</c:v>
                </c:pt>
                <c:pt idx="146">
                  <c:v>0.22184114035178135</c:v>
                </c:pt>
                <c:pt idx="147">
                  <c:v>0.22362394336318064</c:v>
                </c:pt>
                <c:pt idx="148">
                  <c:v>0.21839031082109145</c:v>
                </c:pt>
                <c:pt idx="149">
                  <c:v>0.22007277168679493</c:v>
                </c:pt>
                <c:pt idx="150">
                  <c:v>0.22169711816097531</c:v>
                </c:pt>
                <c:pt idx="151">
                  <c:v>0.22373681170560331</c:v>
                </c:pt>
                <c:pt idx="152">
                  <c:v>0.22549978887335909</c:v>
                </c:pt>
                <c:pt idx="153">
                  <c:v>0.22750520581419686</c:v>
                </c:pt>
                <c:pt idx="154">
                  <c:v>0.22956427581905747</c:v>
                </c:pt>
                <c:pt idx="155">
                  <c:v>0.23151908802950663</c:v>
                </c:pt>
                <c:pt idx="156">
                  <c:v>0.2334375739212107</c:v>
                </c:pt>
                <c:pt idx="157">
                  <c:v>0.23543199089564823</c:v>
                </c:pt>
                <c:pt idx="158">
                  <c:v>0.23025842480375056</c:v>
                </c:pt>
                <c:pt idx="159">
                  <c:v>0.23194527966819672</c:v>
                </c:pt>
                <c:pt idx="160">
                  <c:v>0.23377919994029223</c:v>
                </c:pt>
                <c:pt idx="161">
                  <c:v>0.23523928241646255</c:v>
                </c:pt>
                <c:pt idx="162">
                  <c:v>0.23688560511014925</c:v>
                </c:pt>
                <c:pt idx="163">
                  <c:v>0.23855287768609837</c:v>
                </c:pt>
                <c:pt idx="164">
                  <c:v>0.2401859835038386</c:v>
                </c:pt>
                <c:pt idx="165">
                  <c:v>0.24200321025310631</c:v>
                </c:pt>
                <c:pt idx="166">
                  <c:v>0.24373989206945654</c:v>
                </c:pt>
                <c:pt idx="167">
                  <c:v>0.24543762927818441</c:v>
                </c:pt>
                <c:pt idx="168">
                  <c:v>0.24042231884929588</c:v>
                </c:pt>
                <c:pt idx="169">
                  <c:v>0.24212441132194173</c:v>
                </c:pt>
                <c:pt idx="170">
                  <c:v>0.24384960357670526</c:v>
                </c:pt>
                <c:pt idx="171">
                  <c:v>0.24543974722177261</c:v>
                </c:pt>
                <c:pt idx="172">
                  <c:v>0.24715864370009188</c:v>
                </c:pt>
                <c:pt idx="173">
                  <c:v>0.24902485412574549</c:v>
                </c:pt>
                <c:pt idx="174">
                  <c:v>0.25076699408302777</c:v>
                </c:pt>
                <c:pt idx="175">
                  <c:v>0.25291122353420437</c:v>
                </c:pt>
                <c:pt idx="176">
                  <c:v>0.25537267528935281</c:v>
                </c:pt>
                <c:pt idx="177">
                  <c:v>0.25742953420178788</c:v>
                </c:pt>
                <c:pt idx="178">
                  <c:v>0.25220655950439064</c:v>
                </c:pt>
                <c:pt idx="179">
                  <c:v>0.25423874586637968</c:v>
                </c:pt>
                <c:pt idx="180">
                  <c:v>0.25611252164567139</c:v>
                </c:pt>
                <c:pt idx="181">
                  <c:v>0.2583723579926796</c:v>
                </c:pt>
                <c:pt idx="182">
                  <c:v>0.26022245707492819</c:v>
                </c:pt>
                <c:pt idx="183">
                  <c:v>0.2624993702634138</c:v>
                </c:pt>
                <c:pt idx="184">
                  <c:v>0.26430420847187408</c:v>
                </c:pt>
                <c:pt idx="185">
                  <c:v>0.26645101034108071</c:v>
                </c:pt>
                <c:pt idx="186">
                  <c:v>0.26852607530057243</c:v>
                </c:pt>
                <c:pt idx="187">
                  <c:v>0.27043991733229211</c:v>
                </c:pt>
                <c:pt idx="188">
                  <c:v>0.26574535427425561</c:v>
                </c:pt>
                <c:pt idx="189">
                  <c:v>0.26781296868763244</c:v>
                </c:pt>
                <c:pt idx="190">
                  <c:v>0.26948866161847018</c:v>
                </c:pt>
                <c:pt idx="191">
                  <c:v>0.27141326937326293</c:v>
                </c:pt>
                <c:pt idx="192">
                  <c:v>0.27350936510240748</c:v>
                </c:pt>
                <c:pt idx="193">
                  <c:v>0.27558143946071284</c:v>
                </c:pt>
                <c:pt idx="194">
                  <c:v>0.2774151420097542</c:v>
                </c:pt>
                <c:pt idx="195">
                  <c:v>0.27955424032204118</c:v>
                </c:pt>
                <c:pt idx="196">
                  <c:v>0.28150403180628009</c:v>
                </c:pt>
                <c:pt idx="197">
                  <c:v>0.28401942828211807</c:v>
                </c:pt>
                <c:pt idx="198">
                  <c:v>0.27946372160581873</c:v>
                </c:pt>
                <c:pt idx="199">
                  <c:v>0.28164079163666389</c:v>
                </c:pt>
                <c:pt idx="200">
                  <c:v>0.28419508865578763</c:v>
                </c:pt>
                <c:pt idx="201">
                  <c:v>0.28694594943071133</c:v>
                </c:pt>
                <c:pt idx="202">
                  <c:v>0.28924327467548444</c:v>
                </c:pt>
                <c:pt idx="203">
                  <c:v>0.29184201264909559</c:v>
                </c:pt>
                <c:pt idx="204">
                  <c:v>0.2946321872907417</c:v>
                </c:pt>
                <c:pt idx="205">
                  <c:v>0.29705217156114339</c:v>
                </c:pt>
                <c:pt idx="206">
                  <c:v>0.29969481356419231</c:v>
                </c:pt>
                <c:pt idx="207">
                  <c:v>0.30212858511816548</c:v>
                </c:pt>
                <c:pt idx="208">
                  <c:v>0.29732128978836808</c:v>
                </c:pt>
                <c:pt idx="209">
                  <c:v>0.29964357134670411</c:v>
                </c:pt>
                <c:pt idx="210">
                  <c:v>0.30204826922908257</c:v>
                </c:pt>
                <c:pt idx="211">
                  <c:v>0.30414334012850114</c:v>
                </c:pt>
                <c:pt idx="212">
                  <c:v>0.30656489446187213</c:v>
                </c:pt>
                <c:pt idx="213">
                  <c:v>0.308634101110212</c:v>
                </c:pt>
                <c:pt idx="214">
                  <c:v>0.31053344849626258</c:v>
                </c:pt>
                <c:pt idx="215">
                  <c:v>0.31304170016348482</c:v>
                </c:pt>
                <c:pt idx="216">
                  <c:v>0.31533502146227177</c:v>
                </c:pt>
                <c:pt idx="217">
                  <c:v>0.31761674301096982</c:v>
                </c:pt>
                <c:pt idx="218">
                  <c:v>0.31248933957298036</c:v>
                </c:pt>
                <c:pt idx="219">
                  <c:v>0.31491972641122795</c:v>
                </c:pt>
                <c:pt idx="220">
                  <c:v>0.31802228411928829</c:v>
                </c:pt>
                <c:pt idx="221">
                  <c:v>0.32042508306507528</c:v>
                </c:pt>
                <c:pt idx="222">
                  <c:v>0.32288107362710777</c:v>
                </c:pt>
                <c:pt idx="223">
                  <c:v>0.3255040773308755</c:v>
                </c:pt>
                <c:pt idx="224">
                  <c:v>0.32796413762034776</c:v>
                </c:pt>
                <c:pt idx="225">
                  <c:v>0.33114388045978216</c:v>
                </c:pt>
                <c:pt idx="226">
                  <c:v>0.33358586162844117</c:v>
                </c:pt>
                <c:pt idx="227">
                  <c:v>0.3358679090237473</c:v>
                </c:pt>
                <c:pt idx="228">
                  <c:v>0.33148442388108607</c:v>
                </c:pt>
                <c:pt idx="229">
                  <c:v>0.33421085667792266</c:v>
                </c:pt>
                <c:pt idx="230">
                  <c:v>0.33669989766280189</c:v>
                </c:pt>
                <c:pt idx="231">
                  <c:v>0.33919672262867467</c:v>
                </c:pt>
                <c:pt idx="232">
                  <c:v>0.34147028111339972</c:v>
                </c:pt>
                <c:pt idx="233">
                  <c:v>0.34387548155029568</c:v>
                </c:pt>
                <c:pt idx="234">
                  <c:v>0.34627418587257475</c:v>
                </c:pt>
                <c:pt idx="235">
                  <c:v>0.34921313690927036</c:v>
                </c:pt>
                <c:pt idx="236">
                  <c:v>0.35145873477524664</c:v>
                </c:pt>
                <c:pt idx="237">
                  <c:v>0.35388907310965778</c:v>
                </c:pt>
                <c:pt idx="238">
                  <c:v>0.34912259830690057</c:v>
                </c:pt>
                <c:pt idx="239">
                  <c:v>0.35195239241662729</c:v>
                </c:pt>
                <c:pt idx="240">
                  <c:v>0.35518345051062072</c:v>
                </c:pt>
                <c:pt idx="241">
                  <c:v>0.35754348495715654</c:v>
                </c:pt>
                <c:pt idx="242">
                  <c:v>0.36105152540831448</c:v>
                </c:pt>
                <c:pt idx="243">
                  <c:v>0.3638441555022503</c:v>
                </c:pt>
                <c:pt idx="244">
                  <c:v>0.36669357878299186</c:v>
                </c:pt>
                <c:pt idx="245">
                  <c:v>0.36956014831581829</c:v>
                </c:pt>
                <c:pt idx="246">
                  <c:v>0.37173582677458045</c:v>
                </c:pt>
                <c:pt idx="247">
                  <c:v>0.37431029428590101</c:v>
                </c:pt>
                <c:pt idx="248">
                  <c:v>0.36907114474248159</c:v>
                </c:pt>
                <c:pt idx="249">
                  <c:v>0.37126295594720432</c:v>
                </c:pt>
                <c:pt idx="250">
                  <c:v>0.37381758672932686</c:v>
                </c:pt>
                <c:pt idx="251">
                  <c:v>0.37569422351617876</c:v>
                </c:pt>
                <c:pt idx="252">
                  <c:v>0.37811281867719532</c:v>
                </c:pt>
                <c:pt idx="253">
                  <c:v>0.38039709387296278</c:v>
                </c:pt>
                <c:pt idx="254">
                  <c:v>0.38273508320807137</c:v>
                </c:pt>
                <c:pt idx="255">
                  <c:v>0.38516963405413501</c:v>
                </c:pt>
                <c:pt idx="256">
                  <c:v>0.38811415406812194</c:v>
                </c:pt>
                <c:pt idx="257">
                  <c:v>0.39134586581444736</c:v>
                </c:pt>
                <c:pt idx="258">
                  <c:v>0.38679917068269309</c:v>
                </c:pt>
                <c:pt idx="259">
                  <c:v>0.38972887585913391</c:v>
                </c:pt>
                <c:pt idx="260">
                  <c:v>0.39305790285161174</c:v>
                </c:pt>
                <c:pt idx="261">
                  <c:v>0.39649825810189077</c:v>
                </c:pt>
                <c:pt idx="262">
                  <c:v>0.40032955939653192</c:v>
                </c:pt>
                <c:pt idx="263">
                  <c:v>0.40397198217805541</c:v>
                </c:pt>
                <c:pt idx="264">
                  <c:v>0.40724270138633706</c:v>
                </c:pt>
                <c:pt idx="265">
                  <c:v>0.41032890161806795</c:v>
                </c:pt>
                <c:pt idx="266">
                  <c:v>0.4134784469847857</c:v>
                </c:pt>
                <c:pt idx="267">
                  <c:v>0.4166808374224919</c:v>
                </c:pt>
                <c:pt idx="268">
                  <c:v>0.41241600063066391</c:v>
                </c:pt>
                <c:pt idx="269">
                  <c:v>0.41606869260183821</c:v>
                </c:pt>
                <c:pt idx="270">
                  <c:v>0.42021497153908055</c:v>
                </c:pt>
                <c:pt idx="271">
                  <c:v>0.42393402450697382</c:v>
                </c:pt>
                <c:pt idx="272">
                  <c:v>0.42754713700161373</c:v>
                </c:pt>
                <c:pt idx="273">
                  <c:v>0.43149471988130872</c:v>
                </c:pt>
                <c:pt idx="274">
                  <c:v>0.43500571666298388</c:v>
                </c:pt>
                <c:pt idx="275">
                  <c:v>0.43874014884777618</c:v>
                </c:pt>
                <c:pt idx="276">
                  <c:v>0.44213910046670496</c:v>
                </c:pt>
                <c:pt idx="277">
                  <c:v>0.44469773116648692</c:v>
                </c:pt>
                <c:pt idx="278">
                  <c:v>0.43979414065090439</c:v>
                </c:pt>
                <c:pt idx="279">
                  <c:v>0.44316710489532585</c:v>
                </c:pt>
                <c:pt idx="280">
                  <c:v>0.44639476040952397</c:v>
                </c:pt>
                <c:pt idx="281">
                  <c:v>0.44914240527032651</c:v>
                </c:pt>
                <c:pt idx="282">
                  <c:v>0.45172774082705552</c:v>
                </c:pt>
                <c:pt idx="283">
                  <c:v>0.45475680109186933</c:v>
                </c:pt>
                <c:pt idx="284">
                  <c:v>0.45807217012416102</c:v>
                </c:pt>
                <c:pt idx="285">
                  <c:v>0.46135013471067315</c:v>
                </c:pt>
                <c:pt idx="286">
                  <c:v>0.46498854697788405</c:v>
                </c:pt>
                <c:pt idx="287">
                  <c:v>0.46824497292425654</c:v>
                </c:pt>
                <c:pt idx="288">
                  <c:v>0.46410642089907678</c:v>
                </c:pt>
                <c:pt idx="289">
                  <c:v>0.46790126519700492</c:v>
                </c:pt>
                <c:pt idx="290">
                  <c:v>0.47183394338804596</c:v>
                </c:pt>
                <c:pt idx="291">
                  <c:v>0.47520169781050409</c:v>
                </c:pt>
                <c:pt idx="292">
                  <c:v>0.47910616348762258</c:v>
                </c:pt>
                <c:pt idx="293">
                  <c:v>0.4836311686069259</c:v>
                </c:pt>
                <c:pt idx="294">
                  <c:v>0.48687773005789098</c:v>
                </c:pt>
                <c:pt idx="295">
                  <c:v>0.49131226491115332</c:v>
                </c:pt>
                <c:pt idx="296">
                  <c:v>0.49463027372852042</c:v>
                </c:pt>
                <c:pt idx="297">
                  <c:v>0.49859843794040504</c:v>
                </c:pt>
                <c:pt idx="298">
                  <c:v>0.49417588971119025</c:v>
                </c:pt>
                <c:pt idx="299">
                  <c:v>0.49741342911884323</c:v>
                </c:pt>
                <c:pt idx="300">
                  <c:v>0.50152685033333766</c:v>
                </c:pt>
                <c:pt idx="301">
                  <c:v>0.5044784351930669</c:v>
                </c:pt>
                <c:pt idx="302">
                  <c:v>0.50852032757406063</c:v>
                </c:pt>
                <c:pt idx="303">
                  <c:v>0.51254055437227286</c:v>
                </c:pt>
                <c:pt idx="304">
                  <c:v>0.51658707473998899</c:v>
                </c:pt>
                <c:pt idx="305">
                  <c:v>0.52156361822151787</c:v>
                </c:pt>
                <c:pt idx="306">
                  <c:v>0.52587017463473562</c:v>
                </c:pt>
                <c:pt idx="307">
                  <c:v>0.53086857514323793</c:v>
                </c:pt>
                <c:pt idx="308">
                  <c:v>0.52711450577220109</c:v>
                </c:pt>
                <c:pt idx="309">
                  <c:v>0.531985969319824</c:v>
                </c:pt>
                <c:pt idx="310">
                  <c:v>0.53766604974459031</c:v>
                </c:pt>
                <c:pt idx="311">
                  <c:v>0.54123440114024723</c:v>
                </c:pt>
                <c:pt idx="312">
                  <c:v>0.54618146062296591</c:v>
                </c:pt>
                <c:pt idx="313">
                  <c:v>0.55116465101647305</c:v>
                </c:pt>
                <c:pt idx="314">
                  <c:v>0.55576293660035525</c:v>
                </c:pt>
                <c:pt idx="315">
                  <c:v>0.5598292826013751</c:v>
                </c:pt>
                <c:pt idx="316">
                  <c:v>0.5636588215344297</c:v>
                </c:pt>
                <c:pt idx="317">
                  <c:v>0.56869971898441041</c:v>
                </c:pt>
                <c:pt idx="318">
                  <c:v>0.56358266784410271</c:v>
                </c:pt>
                <c:pt idx="319">
                  <c:v>0.56738437590178148</c:v>
                </c:pt>
                <c:pt idx="320">
                  <c:v>0.57145063519338801</c:v>
                </c:pt>
                <c:pt idx="321">
                  <c:v>0.57542987550033753</c:v>
                </c:pt>
                <c:pt idx="322">
                  <c:v>0.57998416624904103</c:v>
                </c:pt>
                <c:pt idx="323">
                  <c:v>0.58365077043269298</c:v>
                </c:pt>
                <c:pt idx="324">
                  <c:v>0.58716922670987759</c:v>
                </c:pt>
                <c:pt idx="325">
                  <c:v>0.5922384685460772</c:v>
                </c:pt>
                <c:pt idx="326">
                  <c:v>0.59699737841996448</c:v>
                </c:pt>
                <c:pt idx="327">
                  <c:v>0.60177803725357459</c:v>
                </c:pt>
                <c:pt idx="328">
                  <c:v>0.59524919732503956</c:v>
                </c:pt>
                <c:pt idx="329">
                  <c:v>0.59994501870254691</c:v>
                </c:pt>
                <c:pt idx="330">
                  <c:v>0.60438760434074612</c:v>
                </c:pt>
                <c:pt idx="331">
                  <c:v>0.60853260070588433</c:v>
                </c:pt>
                <c:pt idx="332">
                  <c:v>0.61264052012056691</c:v>
                </c:pt>
                <c:pt idx="333">
                  <c:v>0.61514225689812563</c:v>
                </c:pt>
                <c:pt idx="334">
                  <c:v>0.61767580212324835</c:v>
                </c:pt>
                <c:pt idx="335">
                  <c:v>0.62056443391976224</c:v>
                </c:pt>
                <c:pt idx="336">
                  <c:v>0.623437854946985</c:v>
                </c:pt>
                <c:pt idx="337">
                  <c:v>0.62618391216510771</c:v>
                </c:pt>
                <c:pt idx="338">
                  <c:v>0.61988637770589816</c:v>
                </c:pt>
                <c:pt idx="339">
                  <c:v>0.62207081008541254</c:v>
                </c:pt>
                <c:pt idx="340">
                  <c:v>0.62609969905446128</c:v>
                </c:pt>
                <c:pt idx="341">
                  <c:v>0.63111281251518336</c:v>
                </c:pt>
                <c:pt idx="342">
                  <c:v>0.63539534472517623</c:v>
                </c:pt>
                <c:pt idx="343">
                  <c:v>0.64072945899197986</c:v>
                </c:pt>
                <c:pt idx="344">
                  <c:v>0.64500934257399689</c:v>
                </c:pt>
                <c:pt idx="345">
                  <c:v>0.65079179687561917</c:v>
                </c:pt>
                <c:pt idx="346">
                  <c:v>0.65501039290556395</c:v>
                </c:pt>
                <c:pt idx="347">
                  <c:v>0.66017509185887102</c:v>
                </c:pt>
                <c:pt idx="348">
                  <c:v>0.6554329483551925</c:v>
                </c:pt>
                <c:pt idx="349">
                  <c:v>0.65961089159525732</c:v>
                </c:pt>
                <c:pt idx="350">
                  <c:v>0.66400248412926133</c:v>
                </c:pt>
                <c:pt idx="351">
                  <c:v>0.66736992015525165</c:v>
                </c:pt>
                <c:pt idx="352">
                  <c:v>0.66985614365147328</c:v>
                </c:pt>
                <c:pt idx="353">
                  <c:v>0.67492925511469382</c:v>
                </c:pt>
                <c:pt idx="354">
                  <c:v>0.67749587233924546</c:v>
                </c:pt>
                <c:pt idx="355">
                  <c:v>0.68204112527335059</c:v>
                </c:pt>
                <c:pt idx="356">
                  <c:v>0.68545155868861674</c:v>
                </c:pt>
                <c:pt idx="357">
                  <c:v>0.69012074602056195</c:v>
                </c:pt>
                <c:pt idx="358">
                  <c:v>0.68585533589700598</c:v>
                </c:pt>
                <c:pt idx="359">
                  <c:v>0.69029466942895412</c:v>
                </c:pt>
                <c:pt idx="360">
                  <c:v>0.69692668429525439</c:v>
                </c:pt>
                <c:pt idx="361">
                  <c:v>0.70306914454494596</c:v>
                </c:pt>
                <c:pt idx="362">
                  <c:v>0.71026793830747781</c:v>
                </c:pt>
                <c:pt idx="363">
                  <c:v>0.71661327863859103</c:v>
                </c:pt>
                <c:pt idx="364">
                  <c:v>0.72216011964000004</c:v>
                </c:pt>
                <c:pt idx="365">
                  <c:v>0.72888571318878914</c:v>
                </c:pt>
                <c:pt idx="366">
                  <c:v>0.73549098785979494</c:v>
                </c:pt>
                <c:pt idx="367">
                  <c:v>0.73909322095456353</c:v>
                </c:pt>
                <c:pt idx="368">
                  <c:v>0.73320606463489979</c:v>
                </c:pt>
                <c:pt idx="369">
                  <c:v>0.73713149196865768</c:v>
                </c:pt>
                <c:pt idx="370">
                  <c:v>0.74143203628433041</c:v>
                </c:pt>
                <c:pt idx="371">
                  <c:v>0.74538672134110029</c:v>
                </c:pt>
                <c:pt idx="372">
                  <c:v>0.74775252520855218</c:v>
                </c:pt>
                <c:pt idx="373">
                  <c:v>0.75229442642052824</c:v>
                </c:pt>
                <c:pt idx="374">
                  <c:v>0.75566226190890728</c:v>
                </c:pt>
                <c:pt idx="375">
                  <c:v>0.76000327305330673</c:v>
                </c:pt>
                <c:pt idx="376">
                  <c:v>0.763709812021097</c:v>
                </c:pt>
                <c:pt idx="377">
                  <c:v>0.76759139828609235</c:v>
                </c:pt>
                <c:pt idx="378">
                  <c:v>0.76288222504272651</c:v>
                </c:pt>
                <c:pt idx="379">
                  <c:v>0.76870020827728347</c:v>
                </c:pt>
                <c:pt idx="380">
                  <c:v>0.77363857499818389</c:v>
                </c:pt>
                <c:pt idx="381">
                  <c:v>0.77796379761847168</c:v>
                </c:pt>
                <c:pt idx="382">
                  <c:v>0.7832340730060291</c:v>
                </c:pt>
                <c:pt idx="383">
                  <c:v>0.79115877657630684</c:v>
                </c:pt>
                <c:pt idx="384">
                  <c:v>0.79856928186690135</c:v>
                </c:pt>
                <c:pt idx="385">
                  <c:v>0.80276619232036672</c:v>
                </c:pt>
                <c:pt idx="386">
                  <c:v>0.80774203274706535</c:v>
                </c:pt>
                <c:pt idx="387">
                  <c:v>0.8150624140532402</c:v>
                </c:pt>
                <c:pt idx="388">
                  <c:v>0.81036586238116404</c:v>
                </c:pt>
                <c:pt idx="389">
                  <c:v>0.81539407712786371</c:v>
                </c:pt>
                <c:pt idx="390">
                  <c:v>0.82036841176543795</c:v>
                </c:pt>
                <c:pt idx="391">
                  <c:v>0.8259987951948391</c:v>
                </c:pt>
                <c:pt idx="392">
                  <c:v>0.832959271180157</c:v>
                </c:pt>
                <c:pt idx="393">
                  <c:v>0.83834718462248325</c:v>
                </c:pt>
                <c:pt idx="394">
                  <c:v>0.84487224220472668</c:v>
                </c:pt>
                <c:pt idx="395">
                  <c:v>0.85241539238667974</c:v>
                </c:pt>
                <c:pt idx="396">
                  <c:v>0.85947381230077158</c:v>
                </c:pt>
                <c:pt idx="397">
                  <c:v>0.86718707793684457</c:v>
                </c:pt>
                <c:pt idx="398">
                  <c:v>0.86407476848136244</c:v>
                </c:pt>
                <c:pt idx="399">
                  <c:v>0.87337039707606234</c:v>
                </c:pt>
                <c:pt idx="400">
                  <c:v>0.88277233177871983</c:v>
                </c:pt>
                <c:pt idx="401">
                  <c:v>0.8919187030205078</c:v>
                </c:pt>
                <c:pt idx="402">
                  <c:v>0.90075433921492154</c:v>
                </c:pt>
                <c:pt idx="403">
                  <c:v>0.90931788407731506</c:v>
                </c:pt>
                <c:pt idx="404">
                  <c:v>0.91924214525184089</c:v>
                </c:pt>
                <c:pt idx="405">
                  <c:v>0.92582409678867883</c:v>
                </c:pt>
                <c:pt idx="406">
                  <c:v>0.93307900018374312</c:v>
                </c:pt>
                <c:pt idx="407">
                  <c:v>0.93920367249166747</c:v>
                </c:pt>
                <c:pt idx="408">
                  <c:v>0.9342271815271902</c:v>
                </c:pt>
                <c:pt idx="409">
                  <c:v>0.9405344494469865</c:v>
                </c:pt>
                <c:pt idx="410">
                  <c:v>0.94589277998259602</c:v>
                </c:pt>
                <c:pt idx="411">
                  <c:v>0.95422663598293045</c:v>
                </c:pt>
                <c:pt idx="412">
                  <c:v>0.96236717148999451</c:v>
                </c:pt>
                <c:pt idx="413">
                  <c:v>0.97338974797629318</c:v>
                </c:pt>
                <c:pt idx="414">
                  <c:v>0.9868393679426245</c:v>
                </c:pt>
                <c:pt idx="415">
                  <c:v>0.9987190427598136</c:v>
                </c:pt>
                <c:pt idx="416">
                  <c:v>1.0103960738948263</c:v>
                </c:pt>
                <c:pt idx="417">
                  <c:v>1.0236196138477454</c:v>
                </c:pt>
                <c:pt idx="418">
                  <c:v>1.023833142240703</c:v>
                </c:pt>
                <c:pt idx="419">
                  <c:v>1.0343712925717081</c:v>
                </c:pt>
                <c:pt idx="420">
                  <c:v>1.0432855950359754</c:v>
                </c:pt>
                <c:pt idx="421">
                  <c:v>1.0530690051721781</c:v>
                </c:pt>
                <c:pt idx="422">
                  <c:v>1.0650422625247606</c:v>
                </c:pt>
                <c:pt idx="423">
                  <c:v>1.0744328268668379</c:v>
                </c:pt>
                <c:pt idx="424">
                  <c:v>1.0831754924894137</c:v>
                </c:pt>
                <c:pt idx="425">
                  <c:v>1.0966742681448032</c:v>
                </c:pt>
                <c:pt idx="426">
                  <c:v>1.1114320152638275</c:v>
                </c:pt>
                <c:pt idx="427">
                  <c:v>1.1291939285903974</c:v>
                </c:pt>
                <c:pt idx="428">
                  <c:v>1.1355358940641143</c:v>
                </c:pt>
                <c:pt idx="429">
                  <c:v>1.152809355604816</c:v>
                </c:pt>
                <c:pt idx="430">
                  <c:v>1.1780340991821645</c:v>
                </c:pt>
                <c:pt idx="431">
                  <c:v>1.1993147719529271</c:v>
                </c:pt>
                <c:pt idx="432">
                  <c:v>1.2208960031028733</c:v>
                </c:pt>
                <c:pt idx="433">
                  <c:v>1.2447897492607045</c:v>
                </c:pt>
                <c:pt idx="434">
                  <c:v>1.2625914139920229</c:v>
                </c:pt>
                <c:pt idx="435">
                  <c:v>1.2843149152524989</c:v>
                </c:pt>
                <c:pt idx="436">
                  <c:v>1.2971052995496637</c:v>
                </c:pt>
                <c:pt idx="437">
                  <c:v>1.3116339820698557</c:v>
                </c:pt>
                <c:pt idx="438">
                  <c:v>1.306837765856506</c:v>
                </c:pt>
                <c:pt idx="439">
                  <c:v>1.3124069858080913</c:v>
                </c:pt>
                <c:pt idx="440">
                  <c:v>1.3200627181550784</c:v>
                </c:pt>
                <c:pt idx="441">
                  <c:v>1.3293292116737256</c:v>
                </c:pt>
                <c:pt idx="442">
                  <c:v>1.3477056673076211</c:v>
                </c:pt>
                <c:pt idx="443">
                  <c:v>1.3574959177089403</c:v>
                </c:pt>
                <c:pt idx="444">
                  <c:v>1.3686073581937754</c:v>
                </c:pt>
                <c:pt idx="445">
                  <c:v>1.3777057449974972</c:v>
                </c:pt>
                <c:pt idx="446">
                  <c:v>1.3912714764475644</c:v>
                </c:pt>
                <c:pt idx="447">
                  <c:v>1.4082786227519373</c:v>
                </c:pt>
                <c:pt idx="448">
                  <c:v>1.4035283339351596</c:v>
                </c:pt>
                <c:pt idx="449">
                  <c:v>1.4178537501241386</c:v>
                </c:pt>
                <c:pt idx="450">
                  <c:v>1.4305531115458825</c:v>
                </c:pt>
                <c:pt idx="451">
                  <c:v>1.4478948442059816</c:v>
                </c:pt>
                <c:pt idx="452">
                  <c:v>1.4649386211144098</c:v>
                </c:pt>
                <c:pt idx="453">
                  <c:v>1.4760569792840952</c:v>
                </c:pt>
                <c:pt idx="454">
                  <c:v>1.4919271801068841</c:v>
                </c:pt>
                <c:pt idx="455">
                  <c:v>1.5082894796690387</c:v>
                </c:pt>
                <c:pt idx="456">
                  <c:v>1.534195130122848</c:v>
                </c:pt>
                <c:pt idx="457">
                  <c:v>1.5649210060687109</c:v>
                </c:pt>
                <c:pt idx="458">
                  <c:v>1.5728437271429707</c:v>
                </c:pt>
                <c:pt idx="459">
                  <c:v>1.6007501254750882</c:v>
                </c:pt>
                <c:pt idx="460">
                  <c:v>1.6243658906125951</c:v>
                </c:pt>
                <c:pt idx="461">
                  <c:v>1.6573101114531199</c:v>
                </c:pt>
                <c:pt idx="462">
                  <c:v>1.6817837555669546</c:v>
                </c:pt>
                <c:pt idx="463">
                  <c:v>1.69197841975372</c:v>
                </c:pt>
                <c:pt idx="464">
                  <c:v>1.7103388967583582</c:v>
                </c:pt>
                <c:pt idx="465">
                  <c:v>1.7303555761544216</c:v>
                </c:pt>
                <c:pt idx="466">
                  <c:v>1.7542486499504562</c:v>
                </c:pt>
                <c:pt idx="467">
                  <c:v>1.7568754354681775</c:v>
                </c:pt>
                <c:pt idx="468">
                  <c:v>1.7418423706147133</c:v>
                </c:pt>
                <c:pt idx="469">
                  <c:v>1.7496830546529012</c:v>
                </c:pt>
                <c:pt idx="470">
                  <c:v>1.7510803287583834</c:v>
                </c:pt>
                <c:pt idx="471">
                  <c:v>1.7527615780109558</c:v>
                </c:pt>
                <c:pt idx="472">
                  <c:v>1.7433238315669679</c:v>
                </c:pt>
                <c:pt idx="473">
                  <c:v>1.7500899177682594</c:v>
                </c:pt>
                <c:pt idx="474">
                  <c:v>1.751601298433312</c:v>
                </c:pt>
                <c:pt idx="475">
                  <c:v>1.7479846763456313</c:v>
                </c:pt>
                <c:pt idx="476">
                  <c:v>1.743671678725299</c:v>
                </c:pt>
                <c:pt idx="477">
                  <c:v>1.7375115711902152</c:v>
                </c:pt>
                <c:pt idx="478">
                  <c:v>1.7285477065778718</c:v>
                </c:pt>
                <c:pt idx="479">
                  <c:v>1.7281099953651511</c:v>
                </c:pt>
                <c:pt idx="480">
                  <c:v>1.734108981293395</c:v>
                </c:pt>
                <c:pt idx="481">
                  <c:v>1.7559342936965123</c:v>
                </c:pt>
                <c:pt idx="482">
                  <c:v>1.781098674283853</c:v>
                </c:pt>
                <c:pt idx="483">
                  <c:v>1.8038672274683212</c:v>
                </c:pt>
                <c:pt idx="484">
                  <c:v>1.830720289784413</c:v>
                </c:pt>
                <c:pt idx="485">
                  <c:v>1.8562882157003289</c:v>
                </c:pt>
                <c:pt idx="486">
                  <c:v>1.8847070490269218</c:v>
                </c:pt>
                <c:pt idx="487">
                  <c:v>1.904250826362899</c:v>
                </c:pt>
                <c:pt idx="488">
                  <c:v>1.891489653604151</c:v>
                </c:pt>
                <c:pt idx="489">
                  <c:v>1.9033947377993097</c:v>
                </c:pt>
                <c:pt idx="490">
                  <c:v>1.9107392803085281</c:v>
                </c:pt>
                <c:pt idx="491">
                  <c:v>1.9400892569654116</c:v>
                </c:pt>
                <c:pt idx="492">
                  <c:v>1.9562285603267804</c:v>
                </c:pt>
                <c:pt idx="493">
                  <c:v>1.9576981702626326</c:v>
                </c:pt>
                <c:pt idx="494">
                  <c:v>1.9669416062131386</c:v>
                </c:pt>
                <c:pt idx="495">
                  <c:v>1.9657232387793513</c:v>
                </c:pt>
                <c:pt idx="496">
                  <c:v>1.9835982078825785</c:v>
                </c:pt>
                <c:pt idx="497">
                  <c:v>1.9920083787360654</c:v>
                </c:pt>
                <c:pt idx="498">
                  <c:v>1.9875400169387683</c:v>
                </c:pt>
                <c:pt idx="499">
                  <c:v>2.0125416507427603</c:v>
                </c:pt>
                <c:pt idx="500">
                  <c:v>2.0347385267667031</c:v>
                </c:pt>
                <c:pt idx="501">
                  <c:v>2.0730997868261172</c:v>
                </c:pt>
                <c:pt idx="502">
                  <c:v>2.0984590472397393</c:v>
                </c:pt>
                <c:pt idx="503">
                  <c:v>2.1364006784869454</c:v>
                </c:pt>
                <c:pt idx="504">
                  <c:v>2.1706777533323702</c:v>
                </c:pt>
                <c:pt idx="505">
                  <c:v>2.2081520227197293</c:v>
                </c:pt>
                <c:pt idx="506">
                  <c:v>2.2525314845966573</c:v>
                </c:pt>
                <c:pt idx="507">
                  <c:v>2.2840850381093811</c:v>
                </c:pt>
                <c:pt idx="508">
                  <c:v>2.2762614952048938</c:v>
                </c:pt>
                <c:pt idx="509">
                  <c:v>2.2775642978113808</c:v>
                </c:pt>
                <c:pt idx="510">
                  <c:v>2.2918917205951463</c:v>
                </c:pt>
                <c:pt idx="511">
                  <c:v>2.301736819732525</c:v>
                </c:pt>
                <c:pt idx="512">
                  <c:v>2.2933045129896175</c:v>
                </c:pt>
                <c:pt idx="513">
                  <c:v>2.281787897395406</c:v>
                </c:pt>
                <c:pt idx="514">
                  <c:v>2.2469589025162668</c:v>
                </c:pt>
                <c:pt idx="515">
                  <c:v>2.2380872438093165</c:v>
                </c:pt>
                <c:pt idx="516">
                  <c:v>2.2293147157114035</c:v>
                </c:pt>
                <c:pt idx="517">
                  <c:v>2.2084711363933223</c:v>
                </c:pt>
                <c:pt idx="518">
                  <c:v>2.1737077942693714</c:v>
                </c:pt>
                <c:pt idx="519">
                  <c:v>2.1613840418557859</c:v>
                </c:pt>
                <c:pt idx="520">
                  <c:v>2.1488693948858124</c:v>
                </c:pt>
                <c:pt idx="521">
                  <c:v>2.1284426774768548</c:v>
                </c:pt>
                <c:pt idx="522">
                  <c:v>2.1050548431825975</c:v>
                </c:pt>
                <c:pt idx="523">
                  <c:v>2.084434515124352</c:v>
                </c:pt>
                <c:pt idx="524">
                  <c:v>2.0458769561817456</c:v>
                </c:pt>
                <c:pt idx="525">
                  <c:v>2.0152280387066788</c:v>
                </c:pt>
                <c:pt idx="526">
                  <c:v>1.9804100593321923</c:v>
                </c:pt>
                <c:pt idx="527">
                  <c:v>1.9458163761895071</c:v>
                </c:pt>
                <c:pt idx="528">
                  <c:v>1.9044678527537824</c:v>
                </c:pt>
                <c:pt idx="529">
                  <c:v>1.873360798584208</c:v>
                </c:pt>
                <c:pt idx="530">
                  <c:v>1.8585782631803605</c:v>
                </c:pt>
                <c:pt idx="531">
                  <c:v>1.8508685622991055</c:v>
                </c:pt>
                <c:pt idx="532">
                  <c:v>1.8351631890190341</c:v>
                </c:pt>
                <c:pt idx="533">
                  <c:v>1.8194835214457665</c:v>
                </c:pt>
                <c:pt idx="534">
                  <c:v>1.800089375674268</c:v>
                </c:pt>
                <c:pt idx="535">
                  <c:v>1.7986478478651573</c:v>
                </c:pt>
                <c:pt idx="536">
                  <c:v>1.7969120037418429</c:v>
                </c:pt>
                <c:pt idx="537">
                  <c:v>1.8006965263611407</c:v>
                </c:pt>
                <c:pt idx="538">
                  <c:v>1.7890012691762367</c:v>
                </c:pt>
                <c:pt idx="539">
                  <c:v>1.8024936544531884</c:v>
                </c:pt>
                <c:pt idx="540">
                  <c:v>1.815783492219575</c:v>
                </c:pt>
                <c:pt idx="541">
                  <c:v>1.8252779554894589</c:v>
                </c:pt>
                <c:pt idx="542">
                  <c:v>1.8244953734507481</c:v>
                </c:pt>
                <c:pt idx="543">
                  <c:v>1.830490458805706</c:v>
                </c:pt>
                <c:pt idx="544">
                  <c:v>1.8433208394297165</c:v>
                </c:pt>
                <c:pt idx="545">
                  <c:v>1.8504798917160195</c:v>
                </c:pt>
                <c:pt idx="546">
                  <c:v>1.8629336864404158</c:v>
                </c:pt>
                <c:pt idx="547">
                  <c:v>1.8659773381292428</c:v>
                </c:pt>
                <c:pt idx="548">
                  <c:v>1.8516362136100486</c:v>
                </c:pt>
                <c:pt idx="549">
                  <c:v>1.8471061941133966</c:v>
                </c:pt>
                <c:pt idx="550">
                  <c:v>1.8476701867650986</c:v>
                </c:pt>
                <c:pt idx="551">
                  <c:v>1.8482227620121947</c:v>
                </c:pt>
                <c:pt idx="552">
                  <c:v>1.8456027201706577</c:v>
                </c:pt>
                <c:pt idx="553">
                  <c:v>1.8479688742263676</c:v>
                </c:pt>
                <c:pt idx="554">
                  <c:v>1.8502753431296248</c:v>
                </c:pt>
                <c:pt idx="555">
                  <c:v>1.8542942420037152</c:v>
                </c:pt>
                <c:pt idx="556">
                  <c:v>1.8557252467061423</c:v>
                </c:pt>
                <c:pt idx="557">
                  <c:v>1.8527957128014689</c:v>
                </c:pt>
                <c:pt idx="558">
                  <c:v>1.8305644140815089</c:v>
                </c:pt>
                <c:pt idx="559">
                  <c:v>1.8308104981893283</c:v>
                </c:pt>
                <c:pt idx="560">
                  <c:v>1.8347987237238848</c:v>
                </c:pt>
                <c:pt idx="561">
                  <c:v>1.8307749933530371</c:v>
                </c:pt>
                <c:pt idx="562">
                  <c:v>1.8334252301400951</c:v>
                </c:pt>
                <c:pt idx="563">
                  <c:v>1.8357279775492816</c:v>
                </c:pt>
                <c:pt idx="564">
                  <c:v>1.8424528445075259</c:v>
                </c:pt>
                <c:pt idx="565">
                  <c:v>1.8589047482708874</c:v>
                </c:pt>
                <c:pt idx="566">
                  <c:v>1.8672965038424754</c:v>
                </c:pt>
                <c:pt idx="567">
                  <c:v>1.881637092914928</c:v>
                </c:pt>
                <c:pt idx="568">
                  <c:v>1.8715321676397265</c:v>
                </c:pt>
                <c:pt idx="569">
                  <c:v>1.8863690862916747</c:v>
                </c:pt>
                <c:pt idx="570">
                  <c:v>1.9028462222324423</c:v>
                </c:pt>
                <c:pt idx="571">
                  <c:v>1.9083228390289955</c:v>
                </c:pt>
                <c:pt idx="572">
                  <c:v>1.9206354869129547</c:v>
                </c:pt>
                <c:pt idx="573">
                  <c:v>1.9345709483082711</c:v>
                </c:pt>
                <c:pt idx="574">
                  <c:v>1.9533418748005884</c:v>
                </c:pt>
                <c:pt idx="575">
                  <c:v>1.9678568058876647</c:v>
                </c:pt>
                <c:pt idx="576">
                  <c:v>1.9811431971276903</c:v>
                </c:pt>
                <c:pt idx="577">
                  <c:v>2.0104136152990626</c:v>
                </c:pt>
                <c:pt idx="578">
                  <c:v>2.0470213969687006</c:v>
                </c:pt>
                <c:pt idx="579">
                  <c:v>2.1011240819122565</c:v>
                </c:pt>
                <c:pt idx="580">
                  <c:v>2.1651393982908314</c:v>
                </c:pt>
                <c:pt idx="581">
                  <c:v>2.2397809108539688</c:v>
                </c:pt>
                <c:pt idx="582">
                  <c:v>2.3283296715441257</c:v>
                </c:pt>
                <c:pt idx="583">
                  <c:v>2.4270194666061511</c:v>
                </c:pt>
                <c:pt idx="584">
                  <c:v>2.5101494952962078</c:v>
                </c:pt>
                <c:pt idx="585">
                  <c:v>2.59796632205585</c:v>
                </c:pt>
                <c:pt idx="586">
                  <c:v>2.668155918768135</c:v>
                </c:pt>
                <c:pt idx="587">
                  <c:v>2.7377378644782788</c:v>
                </c:pt>
                <c:pt idx="588">
                  <c:v>2.7728530217980047</c:v>
                </c:pt>
                <c:pt idx="589">
                  <c:v>2.8095421233322964</c:v>
                </c:pt>
                <c:pt idx="590">
                  <c:v>2.8393588841257387</c:v>
                </c:pt>
                <c:pt idx="591">
                  <c:v>2.8557720993974343</c:v>
                </c:pt>
                <c:pt idx="592">
                  <c:v>2.8538279999976512</c:v>
                </c:pt>
                <c:pt idx="593">
                  <c:v>2.8802044025683915</c:v>
                </c:pt>
                <c:pt idx="594">
                  <c:v>2.8965139371481206</c:v>
                </c:pt>
                <c:pt idx="595">
                  <c:v>2.8888477223042179</c:v>
                </c:pt>
                <c:pt idx="596">
                  <c:v>2.8975428910985648</c:v>
                </c:pt>
                <c:pt idx="597">
                  <c:v>2.9356447441285831</c:v>
                </c:pt>
                <c:pt idx="598">
                  <c:v>2.947398011822346</c:v>
                </c:pt>
                <c:pt idx="599">
                  <c:v>2.9692526904064245</c:v>
                </c:pt>
                <c:pt idx="600">
                  <c:v>2.9862671045640403</c:v>
                </c:pt>
                <c:pt idx="601">
                  <c:v>3.0304014510914734</c:v>
                </c:pt>
                <c:pt idx="602">
                  <c:v>3.1050624105788049</c:v>
                </c:pt>
                <c:pt idx="603">
                  <c:v>3.1873238796689076</c:v>
                </c:pt>
                <c:pt idx="604">
                  <c:v>3.2639464952798902</c:v>
                </c:pt>
                <c:pt idx="605">
                  <c:v>3.3307963746360607</c:v>
                </c:pt>
                <c:pt idx="606">
                  <c:v>3.470057574379426</c:v>
                </c:pt>
                <c:pt idx="607">
                  <c:v>3.6133326180643692</c:v>
                </c:pt>
                <c:pt idx="608">
                  <c:v>3.6324806858992531</c:v>
                </c:pt>
                <c:pt idx="609">
                  <c:v>3.6607260565600011</c:v>
                </c:pt>
                <c:pt idx="610">
                  <c:v>3.6778752535325516</c:v>
                </c:pt>
                <c:pt idx="611">
                  <c:v>3.6521827917579741</c:v>
                </c:pt>
                <c:pt idx="612">
                  <c:v>3.5587947182455819</c:v>
                </c:pt>
                <c:pt idx="613">
                  <c:v>3.4638201851571746</c:v>
                </c:pt>
                <c:pt idx="614">
                  <c:v>3.435985946957012</c:v>
                </c:pt>
                <c:pt idx="615">
                  <c:v>3.4090373835975827</c:v>
                </c:pt>
                <c:pt idx="616">
                  <c:v>3.3483023680155144</c:v>
                </c:pt>
                <c:pt idx="617">
                  <c:v>3.2728116607090874</c:v>
                </c:pt>
                <c:pt idx="618">
                  <c:v>3.1958403170162981</c:v>
                </c:pt>
                <c:pt idx="619">
                  <c:v>3.1818948508088831</c:v>
                </c:pt>
                <c:pt idx="620">
                  <c:v>3.203187692505169</c:v>
                </c:pt>
                <c:pt idx="621">
                  <c:v>3.2306697602687331</c:v>
                </c:pt>
                <c:pt idx="622">
                  <c:v>3.2747858666619041</c:v>
                </c:pt>
                <c:pt idx="623">
                  <c:v>3.3209444097482863</c:v>
                </c:pt>
                <c:pt idx="624">
                  <c:v>3.3509039106107745</c:v>
                </c:pt>
                <c:pt idx="625">
                  <c:v>3.347565734266261</c:v>
                </c:pt>
                <c:pt idx="626">
                  <c:v>3.3431363529128419</c:v>
                </c:pt>
                <c:pt idx="627">
                  <c:v>3.3867126088752597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ser>
          <c:idx val="1"/>
          <c:order val="1"/>
          <c:tx>
            <c:v>Eq. (A40)</c:v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Лист1!$R$3:$R$630</c:f>
              <c:numCache>
                <c:formatCode>General</c:formatCode>
                <c:ptCount val="628"/>
                <c:pt idx="0">
                  <c:v>3.609285614</c:v>
                </c:pt>
                <c:pt idx="1">
                  <c:v>2.542111126</c:v>
                </c:pt>
                <c:pt idx="2">
                  <c:v>2.1283074150000001</c:v>
                </c:pt>
                <c:pt idx="3">
                  <c:v>1.9086118910000001</c:v>
                </c:pt>
                <c:pt idx="4">
                  <c:v>1.789664235</c:v>
                </c:pt>
                <c:pt idx="5">
                  <c:v>1.7794093900000001</c:v>
                </c:pt>
                <c:pt idx="6">
                  <c:v>1.7011927689999999</c:v>
                </c:pt>
                <c:pt idx="7">
                  <c:v>1.6926275159999999</c:v>
                </c:pt>
                <c:pt idx="8">
                  <c:v>1.2909263820000001</c:v>
                </c:pt>
                <c:pt idx="9">
                  <c:v>1.2709693259999999</c:v>
                </c:pt>
                <c:pt idx="10">
                  <c:v>1.276473475</c:v>
                </c:pt>
                <c:pt idx="11">
                  <c:v>1.2718999600000001</c:v>
                </c:pt>
                <c:pt idx="12">
                  <c:v>1.303075515</c:v>
                </c:pt>
                <c:pt idx="13">
                  <c:v>1.3347749659999999</c:v>
                </c:pt>
                <c:pt idx="14">
                  <c:v>1.309490947</c:v>
                </c:pt>
                <c:pt idx="15">
                  <c:v>1.306358423</c:v>
                </c:pt>
                <c:pt idx="16">
                  <c:v>1.313273213</c:v>
                </c:pt>
                <c:pt idx="17">
                  <c:v>1.3092226119999999</c:v>
                </c:pt>
                <c:pt idx="18">
                  <c:v>1.102290609</c:v>
                </c:pt>
                <c:pt idx="19">
                  <c:v>1.061259731</c:v>
                </c:pt>
                <c:pt idx="20">
                  <c:v>1.0674219460000001</c:v>
                </c:pt>
                <c:pt idx="21">
                  <c:v>1.076348152</c:v>
                </c:pt>
                <c:pt idx="22">
                  <c:v>1.077194247</c:v>
                </c:pt>
                <c:pt idx="23">
                  <c:v>1.094782127</c:v>
                </c:pt>
                <c:pt idx="24">
                  <c:v>1.0952919270000001</c:v>
                </c:pt>
                <c:pt idx="25">
                  <c:v>1.1194919889999999</c:v>
                </c:pt>
                <c:pt idx="26">
                  <c:v>1.1398952200000001</c:v>
                </c:pt>
                <c:pt idx="27">
                  <c:v>1.143892447</c:v>
                </c:pt>
                <c:pt idx="28">
                  <c:v>1.01707481</c:v>
                </c:pt>
                <c:pt idx="29">
                  <c:v>1.0003628689999999</c:v>
                </c:pt>
                <c:pt idx="30">
                  <c:v>0.99243936499999996</c:v>
                </c:pt>
                <c:pt idx="31">
                  <c:v>0.97929953199999997</c:v>
                </c:pt>
                <c:pt idx="32">
                  <c:v>0.95541865199999998</c:v>
                </c:pt>
                <c:pt idx="33">
                  <c:v>0.927971824</c:v>
                </c:pt>
                <c:pt idx="34">
                  <c:v>0.903076357</c:v>
                </c:pt>
                <c:pt idx="35">
                  <c:v>0.89190299399999995</c:v>
                </c:pt>
                <c:pt idx="36">
                  <c:v>0.868818902</c:v>
                </c:pt>
                <c:pt idx="37">
                  <c:v>0.849276378</c:v>
                </c:pt>
                <c:pt idx="38">
                  <c:v>0.74062428300000005</c:v>
                </c:pt>
                <c:pt idx="39">
                  <c:v>0.72717938500000001</c:v>
                </c:pt>
                <c:pt idx="40">
                  <c:v>0.71696202399999998</c:v>
                </c:pt>
                <c:pt idx="41">
                  <c:v>0.69508424199999996</c:v>
                </c:pt>
                <c:pt idx="42">
                  <c:v>0.68064971799999996</c:v>
                </c:pt>
                <c:pt idx="43">
                  <c:v>0.66052288100000001</c:v>
                </c:pt>
                <c:pt idx="44">
                  <c:v>0.63262786100000001</c:v>
                </c:pt>
                <c:pt idx="45">
                  <c:v>0.60711412899999995</c:v>
                </c:pt>
                <c:pt idx="46">
                  <c:v>0.577218338</c:v>
                </c:pt>
                <c:pt idx="47">
                  <c:v>0.55066113999999999</c:v>
                </c:pt>
                <c:pt idx="48">
                  <c:v>0.48008045500000002</c:v>
                </c:pt>
                <c:pt idx="49">
                  <c:v>0.45650580600000001</c:v>
                </c:pt>
                <c:pt idx="50">
                  <c:v>0.436512554</c:v>
                </c:pt>
                <c:pt idx="51">
                  <c:v>0.41519828199999997</c:v>
                </c:pt>
                <c:pt idx="52">
                  <c:v>0.39515821600000001</c:v>
                </c:pt>
                <c:pt idx="53">
                  <c:v>0.37716465599999999</c:v>
                </c:pt>
                <c:pt idx="54">
                  <c:v>0.35859666899999998</c:v>
                </c:pt>
                <c:pt idx="55">
                  <c:v>0.34182810800000002</c:v>
                </c:pt>
                <c:pt idx="56">
                  <c:v>0.325053439</c:v>
                </c:pt>
                <c:pt idx="57">
                  <c:v>0.30924985300000002</c:v>
                </c:pt>
                <c:pt idx="58">
                  <c:v>0.27525441</c:v>
                </c:pt>
                <c:pt idx="59">
                  <c:v>0.26203271700000003</c:v>
                </c:pt>
                <c:pt idx="60">
                  <c:v>0.248960289</c:v>
                </c:pt>
                <c:pt idx="61">
                  <c:v>0.23639774899999999</c:v>
                </c:pt>
                <c:pt idx="62">
                  <c:v>0.22510866900000001</c:v>
                </c:pt>
                <c:pt idx="63">
                  <c:v>0.21513581000000001</c:v>
                </c:pt>
                <c:pt idx="64">
                  <c:v>0.20557557000000001</c:v>
                </c:pt>
                <c:pt idx="65">
                  <c:v>0.19675468300000001</c:v>
                </c:pt>
                <c:pt idx="66">
                  <c:v>0.18928926400000001</c:v>
                </c:pt>
                <c:pt idx="67">
                  <c:v>0.18271648500000001</c:v>
                </c:pt>
                <c:pt idx="68">
                  <c:v>0.166542467</c:v>
                </c:pt>
                <c:pt idx="69">
                  <c:v>0.16147968600000001</c:v>
                </c:pt>
                <c:pt idx="70">
                  <c:v>0.15703033199999999</c:v>
                </c:pt>
                <c:pt idx="71">
                  <c:v>0.15330544800000001</c:v>
                </c:pt>
                <c:pt idx="72">
                  <c:v>0.14997870999999999</c:v>
                </c:pt>
                <c:pt idx="73">
                  <c:v>0.146827451</c:v>
                </c:pt>
                <c:pt idx="74">
                  <c:v>0.143598697</c:v>
                </c:pt>
                <c:pt idx="75">
                  <c:v>0.140771333</c:v>
                </c:pt>
                <c:pt idx="76">
                  <c:v>0.13816576899999999</c:v>
                </c:pt>
                <c:pt idx="77">
                  <c:v>0.13570021299999999</c:v>
                </c:pt>
                <c:pt idx="78">
                  <c:v>0.126354929</c:v>
                </c:pt>
                <c:pt idx="79">
                  <c:v>0.124552936</c:v>
                </c:pt>
                <c:pt idx="80">
                  <c:v>0.12303172</c:v>
                </c:pt>
                <c:pt idx="81">
                  <c:v>0.121480018</c:v>
                </c:pt>
                <c:pt idx="82">
                  <c:v>0.119902811</c:v>
                </c:pt>
                <c:pt idx="83">
                  <c:v>0.11864308699999999</c:v>
                </c:pt>
                <c:pt idx="84">
                  <c:v>0.117640103</c:v>
                </c:pt>
                <c:pt idx="85">
                  <c:v>0.116621345</c:v>
                </c:pt>
                <c:pt idx="86">
                  <c:v>0.11567527800000001</c:v>
                </c:pt>
                <c:pt idx="87">
                  <c:v>0.11501478</c:v>
                </c:pt>
                <c:pt idx="88">
                  <c:v>0.109282531</c:v>
                </c:pt>
                <c:pt idx="89">
                  <c:v>0.108789699</c:v>
                </c:pt>
                <c:pt idx="90">
                  <c:v>0.108573822</c:v>
                </c:pt>
                <c:pt idx="91">
                  <c:v>0.10848819</c:v>
                </c:pt>
                <c:pt idx="92">
                  <c:v>0.108864154</c:v>
                </c:pt>
                <c:pt idx="93">
                  <c:v>0.109501212</c:v>
                </c:pt>
                <c:pt idx="94">
                  <c:v>0.110257984</c:v>
                </c:pt>
                <c:pt idx="95">
                  <c:v>0.111281409</c:v>
                </c:pt>
                <c:pt idx="96">
                  <c:v>0.11225525</c:v>
                </c:pt>
                <c:pt idx="97">
                  <c:v>0.11370549200000001</c:v>
                </c:pt>
                <c:pt idx="98">
                  <c:v>0.11026733599999999</c:v>
                </c:pt>
                <c:pt idx="99">
                  <c:v>0.111644509</c:v>
                </c:pt>
                <c:pt idx="100">
                  <c:v>0.112907886</c:v>
                </c:pt>
                <c:pt idx="101">
                  <c:v>0.114020681</c:v>
                </c:pt>
                <c:pt idx="102">
                  <c:v>0.11536935800000001</c:v>
                </c:pt>
                <c:pt idx="103">
                  <c:v>0.116610225</c:v>
                </c:pt>
                <c:pt idx="104">
                  <c:v>0.11756398899999999</c:v>
                </c:pt>
                <c:pt idx="105">
                  <c:v>0.11851732700000001</c:v>
                </c:pt>
                <c:pt idx="106">
                  <c:v>0.11960546499999999</c:v>
                </c:pt>
                <c:pt idx="107">
                  <c:v>0.120778051</c:v>
                </c:pt>
                <c:pt idx="108">
                  <c:v>0.11720280299999999</c:v>
                </c:pt>
                <c:pt idx="109">
                  <c:v>0.11852562799999999</c:v>
                </c:pt>
                <c:pt idx="110">
                  <c:v>0.11986630199999999</c:v>
                </c:pt>
                <c:pt idx="111">
                  <c:v>0.12143108800000001</c:v>
                </c:pt>
                <c:pt idx="112">
                  <c:v>0.123155344</c:v>
                </c:pt>
                <c:pt idx="113">
                  <c:v>0.125001049</c:v>
                </c:pt>
                <c:pt idx="114">
                  <c:v>0.12689282399999999</c:v>
                </c:pt>
                <c:pt idx="115">
                  <c:v>0.12882241</c:v>
                </c:pt>
                <c:pt idx="116">
                  <c:v>0.13084078399999999</c:v>
                </c:pt>
                <c:pt idx="117">
                  <c:v>0.13290844700000001</c:v>
                </c:pt>
                <c:pt idx="118">
                  <c:v>0.129889634</c:v>
                </c:pt>
                <c:pt idx="119">
                  <c:v>0.131745213</c:v>
                </c:pt>
                <c:pt idx="120">
                  <c:v>0.13381985699999999</c:v>
                </c:pt>
                <c:pt idx="121">
                  <c:v>0.135666074</c:v>
                </c:pt>
                <c:pt idx="122">
                  <c:v>0.137755452</c:v>
                </c:pt>
                <c:pt idx="123">
                  <c:v>0.13998438499999999</c:v>
                </c:pt>
                <c:pt idx="124">
                  <c:v>0.14219721799999999</c:v>
                </c:pt>
                <c:pt idx="125">
                  <c:v>0.14460519099999999</c:v>
                </c:pt>
                <c:pt idx="126">
                  <c:v>0.14704883699999999</c:v>
                </c:pt>
                <c:pt idx="127">
                  <c:v>0.149739803</c:v>
                </c:pt>
                <c:pt idx="128">
                  <c:v>0.14721896200000001</c:v>
                </c:pt>
                <c:pt idx="129">
                  <c:v>0.15028897399999999</c:v>
                </c:pt>
                <c:pt idx="130">
                  <c:v>0.15339529900000001</c:v>
                </c:pt>
                <c:pt idx="131">
                  <c:v>0.156665161</c:v>
                </c:pt>
                <c:pt idx="132">
                  <c:v>0.159939992</c:v>
                </c:pt>
                <c:pt idx="133">
                  <c:v>0.16331330799999999</c:v>
                </c:pt>
                <c:pt idx="134">
                  <c:v>0.16670628800000001</c:v>
                </c:pt>
                <c:pt idx="135">
                  <c:v>0.16992405699999999</c:v>
                </c:pt>
                <c:pt idx="136">
                  <c:v>0.17305495600000001</c:v>
                </c:pt>
                <c:pt idx="137">
                  <c:v>0.175946724</c:v>
                </c:pt>
                <c:pt idx="138">
                  <c:v>0.17280027000000001</c:v>
                </c:pt>
                <c:pt idx="139">
                  <c:v>0.17536866300000001</c:v>
                </c:pt>
                <c:pt idx="140">
                  <c:v>0.17760916299999999</c:v>
                </c:pt>
                <c:pt idx="141">
                  <c:v>0.17968104800000001</c:v>
                </c:pt>
                <c:pt idx="142">
                  <c:v>0.18142824599999999</c:v>
                </c:pt>
                <c:pt idx="143">
                  <c:v>0.18351996400000001</c:v>
                </c:pt>
                <c:pt idx="144">
                  <c:v>0.185488608</c:v>
                </c:pt>
                <c:pt idx="145">
                  <c:v>0.187238407</c:v>
                </c:pt>
                <c:pt idx="146">
                  <c:v>0.18902508500000001</c:v>
                </c:pt>
                <c:pt idx="147">
                  <c:v>0.190994309</c:v>
                </c:pt>
                <c:pt idx="148">
                  <c:v>0.18720220900000001</c:v>
                </c:pt>
                <c:pt idx="149">
                  <c:v>0.189411884</c:v>
                </c:pt>
                <c:pt idx="150">
                  <c:v>0.191653397</c:v>
                </c:pt>
                <c:pt idx="151">
                  <c:v>0.194271216</c:v>
                </c:pt>
                <c:pt idx="152">
                  <c:v>0.19689213</c:v>
                </c:pt>
                <c:pt idx="153">
                  <c:v>0.19970892200000001</c:v>
                </c:pt>
                <c:pt idx="154">
                  <c:v>0.20242767</c:v>
                </c:pt>
                <c:pt idx="155">
                  <c:v>0.20504488400000001</c:v>
                </c:pt>
                <c:pt idx="156">
                  <c:v>0.20758415999999999</c:v>
                </c:pt>
                <c:pt idx="157">
                  <c:v>0.21001246000000001</c:v>
                </c:pt>
                <c:pt idx="158">
                  <c:v>0.20600722099999999</c:v>
                </c:pt>
                <c:pt idx="159">
                  <c:v>0.20794912800000001</c:v>
                </c:pt>
                <c:pt idx="160">
                  <c:v>0.20986111399999999</c:v>
                </c:pt>
                <c:pt idx="161">
                  <c:v>0.21131998900000001</c:v>
                </c:pt>
                <c:pt idx="162">
                  <c:v>0.21290040499999999</c:v>
                </c:pt>
                <c:pt idx="163">
                  <c:v>0.21444398100000001</c:v>
                </c:pt>
                <c:pt idx="164">
                  <c:v>0.21590268100000001</c:v>
                </c:pt>
                <c:pt idx="165">
                  <c:v>0.217648338</c:v>
                </c:pt>
                <c:pt idx="166">
                  <c:v>0.21915710399999999</c:v>
                </c:pt>
                <c:pt idx="167">
                  <c:v>0.220692046</c:v>
                </c:pt>
                <c:pt idx="168">
                  <c:v>0.21621536299999999</c:v>
                </c:pt>
                <c:pt idx="169">
                  <c:v>0.21773909</c:v>
                </c:pt>
                <c:pt idx="170">
                  <c:v>0.21940673999999999</c:v>
                </c:pt>
                <c:pt idx="171">
                  <c:v>0.22126368599999999</c:v>
                </c:pt>
                <c:pt idx="172">
                  <c:v>0.223349833</c:v>
                </c:pt>
                <c:pt idx="173">
                  <c:v>0.22545536299999999</c:v>
                </c:pt>
                <c:pt idx="174">
                  <c:v>0.22749585999999999</c:v>
                </c:pt>
                <c:pt idx="175">
                  <c:v>0.22991820099999999</c:v>
                </c:pt>
                <c:pt idx="176">
                  <c:v>0.232757728</c:v>
                </c:pt>
                <c:pt idx="177">
                  <c:v>0.23538308899999999</c:v>
                </c:pt>
                <c:pt idx="178">
                  <c:v>0.23155593099999999</c:v>
                </c:pt>
                <c:pt idx="179">
                  <c:v>0.234282043</c:v>
                </c:pt>
                <c:pt idx="180">
                  <c:v>0.236980892</c:v>
                </c:pt>
                <c:pt idx="181">
                  <c:v>0.24008505399999999</c:v>
                </c:pt>
                <c:pt idx="182">
                  <c:v>0.24248355099999999</c:v>
                </c:pt>
                <c:pt idx="183">
                  <c:v>0.245266496</c:v>
                </c:pt>
                <c:pt idx="184">
                  <c:v>0.247838272</c:v>
                </c:pt>
                <c:pt idx="185">
                  <c:v>0.25044322800000002</c:v>
                </c:pt>
                <c:pt idx="186">
                  <c:v>0.25295956400000003</c:v>
                </c:pt>
                <c:pt idx="187">
                  <c:v>0.25520519200000003</c:v>
                </c:pt>
                <c:pt idx="188">
                  <c:v>0.251272094</c:v>
                </c:pt>
                <c:pt idx="189">
                  <c:v>0.25353716500000001</c:v>
                </c:pt>
                <c:pt idx="190">
                  <c:v>0.25555574599999997</c:v>
                </c:pt>
                <c:pt idx="191">
                  <c:v>0.25774511</c:v>
                </c:pt>
                <c:pt idx="192">
                  <c:v>0.26017023299999997</c:v>
                </c:pt>
                <c:pt idx="193">
                  <c:v>0.26271461299999999</c:v>
                </c:pt>
                <c:pt idx="194">
                  <c:v>0.264987107</c:v>
                </c:pt>
                <c:pt idx="195">
                  <c:v>0.26757806200000001</c:v>
                </c:pt>
                <c:pt idx="196">
                  <c:v>0.27042460200000001</c:v>
                </c:pt>
                <c:pt idx="197">
                  <c:v>0.27384176700000001</c:v>
                </c:pt>
                <c:pt idx="198">
                  <c:v>0.27056265400000001</c:v>
                </c:pt>
                <c:pt idx="199">
                  <c:v>0.27388920300000003</c:v>
                </c:pt>
                <c:pt idx="200">
                  <c:v>0.27765578000000002</c:v>
                </c:pt>
                <c:pt idx="201">
                  <c:v>0.28171691300000001</c:v>
                </c:pt>
                <c:pt idx="202">
                  <c:v>0.28542833400000001</c:v>
                </c:pt>
                <c:pt idx="203">
                  <c:v>0.28922339400000002</c:v>
                </c:pt>
                <c:pt idx="204">
                  <c:v>0.29320273800000002</c:v>
                </c:pt>
                <c:pt idx="205">
                  <c:v>0.29689882200000001</c:v>
                </c:pt>
                <c:pt idx="206">
                  <c:v>0.30064184199999999</c:v>
                </c:pt>
                <c:pt idx="207">
                  <c:v>0.30403084000000002</c:v>
                </c:pt>
                <c:pt idx="208">
                  <c:v>0.30014856699999998</c:v>
                </c:pt>
                <c:pt idx="209">
                  <c:v>0.30323593700000001</c:v>
                </c:pt>
                <c:pt idx="210">
                  <c:v>0.30633241500000002</c:v>
                </c:pt>
                <c:pt idx="211">
                  <c:v>0.30914762099999998</c:v>
                </c:pt>
                <c:pt idx="212">
                  <c:v>0.31216278800000002</c:v>
                </c:pt>
                <c:pt idx="213">
                  <c:v>0.31463116800000002</c:v>
                </c:pt>
                <c:pt idx="214">
                  <c:v>0.31703091999999999</c:v>
                </c:pt>
                <c:pt idx="215">
                  <c:v>0.32026709599999997</c:v>
                </c:pt>
                <c:pt idx="216">
                  <c:v>0.32319617899999997</c:v>
                </c:pt>
                <c:pt idx="217">
                  <c:v>0.32619061799999999</c:v>
                </c:pt>
                <c:pt idx="218">
                  <c:v>0.32156854299999998</c:v>
                </c:pt>
                <c:pt idx="219">
                  <c:v>0.324675979</c:v>
                </c:pt>
                <c:pt idx="220">
                  <c:v>0.32873116299999999</c:v>
                </c:pt>
                <c:pt idx="221">
                  <c:v>0.33194114800000002</c:v>
                </c:pt>
                <c:pt idx="222">
                  <c:v>0.33510892199999998</c:v>
                </c:pt>
                <c:pt idx="223">
                  <c:v>0.33858751799999998</c:v>
                </c:pt>
                <c:pt idx="224">
                  <c:v>0.342133519</c:v>
                </c:pt>
                <c:pt idx="225">
                  <c:v>0.34636050899999998</c:v>
                </c:pt>
                <c:pt idx="226">
                  <c:v>0.34956563000000002</c:v>
                </c:pt>
                <c:pt idx="227">
                  <c:v>0.352554547</c:v>
                </c:pt>
                <c:pt idx="228">
                  <c:v>0.34856726399999999</c:v>
                </c:pt>
                <c:pt idx="229">
                  <c:v>0.351986892</c:v>
                </c:pt>
                <c:pt idx="230">
                  <c:v>0.35537163199999999</c:v>
                </c:pt>
                <c:pt idx="231">
                  <c:v>0.358572432</c:v>
                </c:pt>
                <c:pt idx="232">
                  <c:v>0.361545006</c:v>
                </c:pt>
                <c:pt idx="233">
                  <c:v>0.36465356500000001</c:v>
                </c:pt>
                <c:pt idx="234">
                  <c:v>0.36771485700000001</c:v>
                </c:pt>
                <c:pt idx="235">
                  <c:v>0.37137124500000002</c:v>
                </c:pt>
                <c:pt idx="236">
                  <c:v>0.374237863</c:v>
                </c:pt>
                <c:pt idx="237">
                  <c:v>0.377502267</c:v>
                </c:pt>
                <c:pt idx="238">
                  <c:v>0.373177272</c:v>
                </c:pt>
                <c:pt idx="239">
                  <c:v>0.37697399199999998</c:v>
                </c:pt>
                <c:pt idx="240">
                  <c:v>0.38121498999999998</c:v>
                </c:pt>
                <c:pt idx="241">
                  <c:v>0.38426384000000002</c:v>
                </c:pt>
                <c:pt idx="242">
                  <c:v>0.38858440399999999</c:v>
                </c:pt>
                <c:pt idx="243">
                  <c:v>0.39213100200000001</c:v>
                </c:pt>
                <c:pt idx="244">
                  <c:v>0.39571039600000002</c:v>
                </c:pt>
                <c:pt idx="245">
                  <c:v>0.39931618099999999</c:v>
                </c:pt>
                <c:pt idx="246">
                  <c:v>0.40196659400000001</c:v>
                </c:pt>
                <c:pt idx="247">
                  <c:v>0.40512209199999999</c:v>
                </c:pt>
                <c:pt idx="248">
                  <c:v>0.39959462200000001</c:v>
                </c:pt>
                <c:pt idx="249">
                  <c:v>0.40204588600000002</c:v>
                </c:pt>
                <c:pt idx="250">
                  <c:v>0.40480606299999999</c:v>
                </c:pt>
                <c:pt idx="251">
                  <c:v>0.40687280399999998</c:v>
                </c:pt>
                <c:pt idx="252">
                  <c:v>0.40969283400000001</c:v>
                </c:pt>
                <c:pt idx="253">
                  <c:v>0.412325263</c:v>
                </c:pt>
                <c:pt idx="254">
                  <c:v>0.415016045</c:v>
                </c:pt>
                <c:pt idx="255">
                  <c:v>0.41792320399999999</c:v>
                </c:pt>
                <c:pt idx="256">
                  <c:v>0.42140288999999997</c:v>
                </c:pt>
                <c:pt idx="257">
                  <c:v>0.42548849500000002</c:v>
                </c:pt>
                <c:pt idx="258">
                  <c:v>0.42118678599999998</c:v>
                </c:pt>
                <c:pt idx="259">
                  <c:v>0.42505458499999998</c:v>
                </c:pt>
                <c:pt idx="260">
                  <c:v>0.42929979499999998</c:v>
                </c:pt>
                <c:pt idx="261">
                  <c:v>0.433645895</c:v>
                </c:pt>
                <c:pt idx="262">
                  <c:v>0.43833869199999997</c:v>
                </c:pt>
                <c:pt idx="263">
                  <c:v>0.44278989099999999</c:v>
                </c:pt>
                <c:pt idx="264">
                  <c:v>0.44689568400000002</c:v>
                </c:pt>
                <c:pt idx="265">
                  <c:v>0.45095086200000001</c:v>
                </c:pt>
                <c:pt idx="266">
                  <c:v>0.45502353699999998</c:v>
                </c:pt>
                <c:pt idx="267">
                  <c:v>0.459099433</c:v>
                </c:pt>
                <c:pt idx="268">
                  <c:v>0.45482600400000001</c:v>
                </c:pt>
                <c:pt idx="269">
                  <c:v>0.45918746999999999</c:v>
                </c:pt>
                <c:pt idx="270">
                  <c:v>0.46410317099999998</c:v>
                </c:pt>
                <c:pt idx="271">
                  <c:v>0.46857824199999998</c:v>
                </c:pt>
                <c:pt idx="272">
                  <c:v>0.47289268400000001</c:v>
                </c:pt>
                <c:pt idx="273">
                  <c:v>0.47755955</c:v>
                </c:pt>
                <c:pt idx="274">
                  <c:v>0.48173204400000003</c:v>
                </c:pt>
                <c:pt idx="275">
                  <c:v>0.48609658500000003</c:v>
                </c:pt>
                <c:pt idx="276">
                  <c:v>0.48998810399999998</c:v>
                </c:pt>
                <c:pt idx="277">
                  <c:v>0.49291824400000001</c:v>
                </c:pt>
                <c:pt idx="278">
                  <c:v>0.487553772</c:v>
                </c:pt>
                <c:pt idx="279">
                  <c:v>0.49134713099999999</c:v>
                </c:pt>
                <c:pt idx="280">
                  <c:v>0.49499507999999998</c:v>
                </c:pt>
                <c:pt idx="281">
                  <c:v>0.49810414600000003</c:v>
                </c:pt>
                <c:pt idx="282">
                  <c:v>0.50100814299999996</c:v>
                </c:pt>
                <c:pt idx="283">
                  <c:v>0.50442723300000003</c:v>
                </c:pt>
                <c:pt idx="284">
                  <c:v>0.50815969000000005</c:v>
                </c:pt>
                <c:pt idx="285">
                  <c:v>0.51183330000000005</c:v>
                </c:pt>
                <c:pt idx="286">
                  <c:v>0.51589757000000003</c:v>
                </c:pt>
                <c:pt idx="287">
                  <c:v>0.519537099</c:v>
                </c:pt>
                <c:pt idx="288">
                  <c:v>0.514958892</c:v>
                </c:pt>
                <c:pt idx="289">
                  <c:v>0.51916125800000001</c:v>
                </c:pt>
                <c:pt idx="290">
                  <c:v>0.52348961400000005</c:v>
                </c:pt>
                <c:pt idx="291">
                  <c:v>0.52717603800000001</c:v>
                </c:pt>
                <c:pt idx="292">
                  <c:v>0.531439777</c:v>
                </c:pt>
                <c:pt idx="293">
                  <c:v>0.53634936300000002</c:v>
                </c:pt>
                <c:pt idx="294">
                  <c:v>0.53983138399999997</c:v>
                </c:pt>
                <c:pt idx="295">
                  <c:v>0.54461415599999996</c:v>
                </c:pt>
                <c:pt idx="296">
                  <c:v>0.54816595700000004</c:v>
                </c:pt>
                <c:pt idx="297">
                  <c:v>0.55240751200000004</c:v>
                </c:pt>
                <c:pt idx="298">
                  <c:v>0.54734704599999995</c:v>
                </c:pt>
                <c:pt idx="299">
                  <c:v>0.550801765</c:v>
                </c:pt>
                <c:pt idx="300">
                  <c:v>0.555161868</c:v>
                </c:pt>
                <c:pt idx="301">
                  <c:v>0.55823490899999995</c:v>
                </c:pt>
                <c:pt idx="302">
                  <c:v>0.56243094199999999</c:v>
                </c:pt>
                <c:pt idx="303">
                  <c:v>0.566564489</c:v>
                </c:pt>
                <c:pt idx="304">
                  <c:v>0.57071228399999996</c:v>
                </c:pt>
                <c:pt idx="305">
                  <c:v>0.57576466000000004</c:v>
                </c:pt>
                <c:pt idx="306">
                  <c:v>0.58012761800000001</c:v>
                </c:pt>
                <c:pt idx="307">
                  <c:v>0.58512887099999999</c:v>
                </c:pt>
                <c:pt idx="308">
                  <c:v>0.58043157700000003</c:v>
                </c:pt>
                <c:pt idx="309">
                  <c:v>0.58517836599999995</c:v>
                </c:pt>
                <c:pt idx="310">
                  <c:v>0.59075363199999997</c:v>
                </c:pt>
                <c:pt idx="311">
                  <c:v>0.59404035499999996</c:v>
                </c:pt>
                <c:pt idx="312">
                  <c:v>0.59871164099999996</c:v>
                </c:pt>
                <c:pt idx="313">
                  <c:v>0.60349051399999998</c:v>
                </c:pt>
                <c:pt idx="314">
                  <c:v>0.60788412599999997</c:v>
                </c:pt>
                <c:pt idx="315">
                  <c:v>0.61166490299999998</c:v>
                </c:pt>
                <c:pt idx="316">
                  <c:v>0.61536804499999997</c:v>
                </c:pt>
                <c:pt idx="317">
                  <c:v>0.62023106900000002</c:v>
                </c:pt>
                <c:pt idx="318">
                  <c:v>0.61415892299999997</c:v>
                </c:pt>
                <c:pt idx="319">
                  <c:v>0.61794558700000002</c:v>
                </c:pt>
                <c:pt idx="320">
                  <c:v>0.62185223199999995</c:v>
                </c:pt>
                <c:pt idx="321">
                  <c:v>0.62549829800000001</c:v>
                </c:pt>
                <c:pt idx="322">
                  <c:v>0.62965803200000003</c:v>
                </c:pt>
                <c:pt idx="323">
                  <c:v>0.633305126</c:v>
                </c:pt>
                <c:pt idx="324">
                  <c:v>0.63673031400000002</c:v>
                </c:pt>
                <c:pt idx="325">
                  <c:v>0.64175449799999995</c:v>
                </c:pt>
                <c:pt idx="326">
                  <c:v>0.64640494699999995</c:v>
                </c:pt>
                <c:pt idx="327">
                  <c:v>0.65088175800000003</c:v>
                </c:pt>
                <c:pt idx="328">
                  <c:v>0.64329314699999995</c:v>
                </c:pt>
                <c:pt idx="329">
                  <c:v>0.64786856100000001</c:v>
                </c:pt>
                <c:pt idx="330">
                  <c:v>0.65216910699999997</c:v>
                </c:pt>
                <c:pt idx="331">
                  <c:v>0.65643634200000001</c:v>
                </c:pt>
                <c:pt idx="332">
                  <c:v>0.66085772499999995</c:v>
                </c:pt>
                <c:pt idx="333">
                  <c:v>0.66366034699999998</c:v>
                </c:pt>
                <c:pt idx="334">
                  <c:v>0.66644859400000001</c:v>
                </c:pt>
                <c:pt idx="335">
                  <c:v>0.66973079499999999</c:v>
                </c:pt>
                <c:pt idx="336">
                  <c:v>0.67289662299999997</c:v>
                </c:pt>
                <c:pt idx="337">
                  <c:v>0.67603421500000005</c:v>
                </c:pt>
                <c:pt idx="338">
                  <c:v>0.66934490300000005</c:v>
                </c:pt>
                <c:pt idx="339">
                  <c:v>0.67172908499999995</c:v>
                </c:pt>
                <c:pt idx="340">
                  <c:v>0.67566931799999996</c:v>
                </c:pt>
                <c:pt idx="341">
                  <c:v>0.68061572100000001</c:v>
                </c:pt>
                <c:pt idx="342">
                  <c:v>0.68457074299999998</c:v>
                </c:pt>
                <c:pt idx="343">
                  <c:v>0.68965805400000002</c:v>
                </c:pt>
                <c:pt idx="344">
                  <c:v>0.69350361500000002</c:v>
                </c:pt>
                <c:pt idx="345">
                  <c:v>0.69867563399999999</c:v>
                </c:pt>
                <c:pt idx="346">
                  <c:v>0.70213952400000001</c:v>
                </c:pt>
                <c:pt idx="347">
                  <c:v>0.70707890200000001</c:v>
                </c:pt>
                <c:pt idx="348">
                  <c:v>0.70087135</c:v>
                </c:pt>
                <c:pt idx="349">
                  <c:v>0.70479667700000004</c:v>
                </c:pt>
                <c:pt idx="350">
                  <c:v>0.70872113800000003</c:v>
                </c:pt>
                <c:pt idx="351">
                  <c:v>0.71225365699999998</c:v>
                </c:pt>
                <c:pt idx="352">
                  <c:v>0.71482600299999999</c:v>
                </c:pt>
                <c:pt idx="353">
                  <c:v>0.72025631400000001</c:v>
                </c:pt>
                <c:pt idx="354">
                  <c:v>0.72297535700000004</c:v>
                </c:pt>
                <c:pt idx="355">
                  <c:v>0.72749980599999997</c:v>
                </c:pt>
                <c:pt idx="356">
                  <c:v>0.73058198100000005</c:v>
                </c:pt>
                <c:pt idx="357">
                  <c:v>0.73464045099999997</c:v>
                </c:pt>
                <c:pt idx="358">
                  <c:v>0.72887678</c:v>
                </c:pt>
                <c:pt idx="359">
                  <c:v>0.73300452400000005</c:v>
                </c:pt>
                <c:pt idx="360">
                  <c:v>0.738750503</c:v>
                </c:pt>
                <c:pt idx="361">
                  <c:v>0.74370968500000001</c:v>
                </c:pt>
                <c:pt idx="362">
                  <c:v>0.74960381499999995</c:v>
                </c:pt>
                <c:pt idx="363">
                  <c:v>0.75439752999999998</c:v>
                </c:pt>
                <c:pt idx="364">
                  <c:v>0.75854211400000005</c:v>
                </c:pt>
                <c:pt idx="365">
                  <c:v>0.76390875700000005</c:v>
                </c:pt>
                <c:pt idx="366">
                  <c:v>0.76962314600000004</c:v>
                </c:pt>
                <c:pt idx="367">
                  <c:v>0.77263627999999995</c:v>
                </c:pt>
                <c:pt idx="368">
                  <c:v>0.76593238200000002</c:v>
                </c:pt>
                <c:pt idx="369">
                  <c:v>0.76947773699999999</c:v>
                </c:pt>
                <c:pt idx="370">
                  <c:v>0.77321127499999998</c:v>
                </c:pt>
                <c:pt idx="371">
                  <c:v>0.77722815199999995</c:v>
                </c:pt>
                <c:pt idx="372">
                  <c:v>0.77999101400000004</c:v>
                </c:pt>
                <c:pt idx="373">
                  <c:v>0.78441274900000002</c:v>
                </c:pt>
                <c:pt idx="374">
                  <c:v>0.78781855999999995</c:v>
                </c:pt>
                <c:pt idx="375">
                  <c:v>0.79206623799999998</c:v>
                </c:pt>
                <c:pt idx="376">
                  <c:v>0.79568984099999995</c:v>
                </c:pt>
                <c:pt idx="377">
                  <c:v>0.79964070300000001</c:v>
                </c:pt>
                <c:pt idx="378">
                  <c:v>0.79369230700000004</c:v>
                </c:pt>
                <c:pt idx="379">
                  <c:v>0.798227519</c:v>
                </c:pt>
                <c:pt idx="380">
                  <c:v>0.80221704800000004</c:v>
                </c:pt>
                <c:pt idx="381">
                  <c:v>0.805884814</c:v>
                </c:pt>
                <c:pt idx="382">
                  <c:v>0.80967883900000004</c:v>
                </c:pt>
                <c:pt idx="383">
                  <c:v>0.81612793500000003</c:v>
                </c:pt>
                <c:pt idx="384">
                  <c:v>0.82249296999999999</c:v>
                </c:pt>
                <c:pt idx="385">
                  <c:v>0.82551465499999999</c:v>
                </c:pt>
                <c:pt idx="386">
                  <c:v>0.82936662400000005</c:v>
                </c:pt>
                <c:pt idx="387">
                  <c:v>0.835215335</c:v>
                </c:pt>
                <c:pt idx="388">
                  <c:v>0.82856892100000001</c:v>
                </c:pt>
                <c:pt idx="389">
                  <c:v>0.83260657900000001</c:v>
                </c:pt>
                <c:pt idx="390">
                  <c:v>0.83684894300000001</c:v>
                </c:pt>
                <c:pt idx="391">
                  <c:v>0.84122890699999997</c:v>
                </c:pt>
                <c:pt idx="392">
                  <c:v>0.84653186999999996</c:v>
                </c:pt>
                <c:pt idx="393">
                  <c:v>0.85068661499999998</c:v>
                </c:pt>
                <c:pt idx="394">
                  <c:v>0.85584961500000001</c:v>
                </c:pt>
                <c:pt idx="395">
                  <c:v>0.86159945199999999</c:v>
                </c:pt>
                <c:pt idx="396">
                  <c:v>0.86618471900000005</c:v>
                </c:pt>
                <c:pt idx="397">
                  <c:v>0.87098371799999996</c:v>
                </c:pt>
                <c:pt idx="398">
                  <c:v>0.86492370600000001</c:v>
                </c:pt>
                <c:pt idx="399">
                  <c:v>0.87023511099999995</c:v>
                </c:pt>
                <c:pt idx="400">
                  <c:v>0.87580060500000001</c:v>
                </c:pt>
                <c:pt idx="401">
                  <c:v>0.88177826000000004</c:v>
                </c:pt>
                <c:pt idx="402">
                  <c:v>0.88744068899999995</c:v>
                </c:pt>
                <c:pt idx="403">
                  <c:v>0.892917462</c:v>
                </c:pt>
                <c:pt idx="404">
                  <c:v>0.89998046300000001</c:v>
                </c:pt>
                <c:pt idx="405">
                  <c:v>0.90430807000000002</c:v>
                </c:pt>
                <c:pt idx="406">
                  <c:v>0.90901558299999996</c:v>
                </c:pt>
                <c:pt idx="407">
                  <c:v>0.91335356400000001</c:v>
                </c:pt>
                <c:pt idx="408">
                  <c:v>0.907140799</c:v>
                </c:pt>
                <c:pt idx="409">
                  <c:v>0.91121282400000003</c:v>
                </c:pt>
                <c:pt idx="410">
                  <c:v>0.91486705599999996</c:v>
                </c:pt>
                <c:pt idx="411">
                  <c:v>0.92073039700000003</c:v>
                </c:pt>
                <c:pt idx="412">
                  <c:v>0.92475214699999997</c:v>
                </c:pt>
                <c:pt idx="413">
                  <c:v>0.93025232999999996</c:v>
                </c:pt>
                <c:pt idx="414">
                  <c:v>0.93760957</c:v>
                </c:pt>
                <c:pt idx="415">
                  <c:v>0.94382892900000004</c:v>
                </c:pt>
                <c:pt idx="416">
                  <c:v>0.94937799</c:v>
                </c:pt>
                <c:pt idx="417">
                  <c:v>0.95648019799999995</c:v>
                </c:pt>
                <c:pt idx="418">
                  <c:v>0.95166133100000005</c:v>
                </c:pt>
                <c:pt idx="419">
                  <c:v>0.95731288199999998</c:v>
                </c:pt>
                <c:pt idx="420">
                  <c:v>0.96071687900000002</c:v>
                </c:pt>
                <c:pt idx="421">
                  <c:v>0.96522405600000005</c:v>
                </c:pt>
                <c:pt idx="422">
                  <c:v>0.97048697900000003</c:v>
                </c:pt>
                <c:pt idx="423">
                  <c:v>0.97395471199999994</c:v>
                </c:pt>
                <c:pt idx="424">
                  <c:v>0.97887132600000004</c:v>
                </c:pt>
                <c:pt idx="425">
                  <c:v>0.98702744499999995</c:v>
                </c:pt>
                <c:pt idx="426">
                  <c:v>0.99302740300000003</c:v>
                </c:pt>
                <c:pt idx="427">
                  <c:v>1.0006841339999999</c:v>
                </c:pt>
                <c:pt idx="428">
                  <c:v>0.99555263299999996</c:v>
                </c:pt>
                <c:pt idx="429">
                  <c:v>0.99982848999999996</c:v>
                </c:pt>
                <c:pt idx="430">
                  <c:v>1.0070945600000001</c:v>
                </c:pt>
                <c:pt idx="431">
                  <c:v>1.0149427950000001</c:v>
                </c:pt>
                <c:pt idx="432">
                  <c:v>1.021390179</c:v>
                </c:pt>
                <c:pt idx="433">
                  <c:v>1.0303004360000001</c:v>
                </c:pt>
                <c:pt idx="434">
                  <c:v>1.034551598</c:v>
                </c:pt>
                <c:pt idx="435">
                  <c:v>1.042067377</c:v>
                </c:pt>
                <c:pt idx="436">
                  <c:v>1.0448641160000001</c:v>
                </c:pt>
                <c:pt idx="437">
                  <c:v>1.050756386</c:v>
                </c:pt>
                <c:pt idx="438">
                  <c:v>1.044441255</c:v>
                </c:pt>
                <c:pt idx="439">
                  <c:v>1.049974832</c:v>
                </c:pt>
                <c:pt idx="440">
                  <c:v>1.053691073</c:v>
                </c:pt>
                <c:pt idx="441">
                  <c:v>1.058916789</c:v>
                </c:pt>
                <c:pt idx="442">
                  <c:v>1.0655738960000001</c:v>
                </c:pt>
                <c:pt idx="443">
                  <c:v>1.0677634579999999</c:v>
                </c:pt>
                <c:pt idx="444">
                  <c:v>1.0729007070000001</c:v>
                </c:pt>
                <c:pt idx="445">
                  <c:v>1.079351986</c:v>
                </c:pt>
                <c:pt idx="446">
                  <c:v>1.086165466</c:v>
                </c:pt>
                <c:pt idx="447">
                  <c:v>1.094606805</c:v>
                </c:pt>
                <c:pt idx="448">
                  <c:v>1.086937115</c:v>
                </c:pt>
                <c:pt idx="449">
                  <c:v>1.0917303570000001</c:v>
                </c:pt>
                <c:pt idx="450">
                  <c:v>1.0956949250000001</c:v>
                </c:pt>
                <c:pt idx="451">
                  <c:v>1.102498948</c:v>
                </c:pt>
                <c:pt idx="452">
                  <c:v>1.1089802289999999</c:v>
                </c:pt>
                <c:pt idx="453">
                  <c:v>1.1146630829999999</c:v>
                </c:pt>
                <c:pt idx="454">
                  <c:v>1.1195839970000001</c:v>
                </c:pt>
                <c:pt idx="455">
                  <c:v>1.12529236</c:v>
                </c:pt>
                <c:pt idx="456">
                  <c:v>1.132361226</c:v>
                </c:pt>
                <c:pt idx="457">
                  <c:v>1.141203599</c:v>
                </c:pt>
                <c:pt idx="458">
                  <c:v>1.1342263029999999</c:v>
                </c:pt>
                <c:pt idx="459">
                  <c:v>1.1435908539999999</c:v>
                </c:pt>
                <c:pt idx="460">
                  <c:v>1.1488958339999999</c:v>
                </c:pt>
                <c:pt idx="461">
                  <c:v>1.1561021490000001</c:v>
                </c:pt>
                <c:pt idx="462">
                  <c:v>1.162810586</c:v>
                </c:pt>
                <c:pt idx="463">
                  <c:v>1.16795476</c:v>
                </c:pt>
                <c:pt idx="464">
                  <c:v>1.1732216950000001</c:v>
                </c:pt>
                <c:pt idx="465">
                  <c:v>1.179450028</c:v>
                </c:pt>
                <c:pt idx="466">
                  <c:v>1.1861780420000001</c:v>
                </c:pt>
                <c:pt idx="467">
                  <c:v>1.1913167739999999</c:v>
                </c:pt>
                <c:pt idx="468">
                  <c:v>1.1824107639999999</c:v>
                </c:pt>
                <c:pt idx="469">
                  <c:v>1.1909187640000001</c:v>
                </c:pt>
                <c:pt idx="470">
                  <c:v>1.199596189</c:v>
                </c:pt>
                <c:pt idx="471">
                  <c:v>1.2057354259999999</c:v>
                </c:pt>
                <c:pt idx="472">
                  <c:v>1.2073707899999999</c:v>
                </c:pt>
                <c:pt idx="473">
                  <c:v>1.216441227</c:v>
                </c:pt>
                <c:pt idx="474">
                  <c:v>1.2203079130000001</c:v>
                </c:pt>
                <c:pt idx="475">
                  <c:v>1.224291265</c:v>
                </c:pt>
                <c:pt idx="476">
                  <c:v>1.2317318100000001</c:v>
                </c:pt>
                <c:pt idx="477">
                  <c:v>1.2379095950000001</c:v>
                </c:pt>
                <c:pt idx="478">
                  <c:v>1.2301301259999999</c:v>
                </c:pt>
                <c:pt idx="479">
                  <c:v>1.2340629890000001</c:v>
                </c:pt>
                <c:pt idx="480">
                  <c:v>1.2410748089999999</c:v>
                </c:pt>
                <c:pt idx="481">
                  <c:v>1.2476771040000001</c:v>
                </c:pt>
                <c:pt idx="482">
                  <c:v>1.2544297310000001</c:v>
                </c:pt>
                <c:pt idx="483">
                  <c:v>1.262189413</c:v>
                </c:pt>
                <c:pt idx="484">
                  <c:v>1.2673278269999999</c:v>
                </c:pt>
                <c:pt idx="485">
                  <c:v>1.2736936000000001</c:v>
                </c:pt>
                <c:pt idx="486">
                  <c:v>1.2836711730000001</c:v>
                </c:pt>
                <c:pt idx="487">
                  <c:v>1.292363556</c:v>
                </c:pt>
                <c:pt idx="488">
                  <c:v>1.2832629289999999</c:v>
                </c:pt>
                <c:pt idx="489">
                  <c:v>1.292986239</c:v>
                </c:pt>
                <c:pt idx="490">
                  <c:v>1.2965165809999999</c:v>
                </c:pt>
                <c:pt idx="491">
                  <c:v>1.3020238639999999</c:v>
                </c:pt>
                <c:pt idx="492">
                  <c:v>1.306024718</c:v>
                </c:pt>
                <c:pt idx="493">
                  <c:v>1.3103818309999999</c:v>
                </c:pt>
                <c:pt idx="494">
                  <c:v>1.31749973</c:v>
                </c:pt>
                <c:pt idx="495">
                  <c:v>1.3251234519999999</c:v>
                </c:pt>
                <c:pt idx="496">
                  <c:v>1.335265218</c:v>
                </c:pt>
                <c:pt idx="497">
                  <c:v>1.3402319220000001</c:v>
                </c:pt>
                <c:pt idx="498">
                  <c:v>1.3298505430000001</c:v>
                </c:pt>
                <c:pt idx="499">
                  <c:v>1.336160416</c:v>
                </c:pt>
                <c:pt idx="500">
                  <c:v>1.3421091510000001</c:v>
                </c:pt>
                <c:pt idx="501">
                  <c:v>1.3502866899999999</c:v>
                </c:pt>
                <c:pt idx="502">
                  <c:v>1.3546270869999999</c:v>
                </c:pt>
                <c:pt idx="503">
                  <c:v>1.362168711</c:v>
                </c:pt>
                <c:pt idx="504">
                  <c:v>1.3680543380000001</c:v>
                </c:pt>
                <c:pt idx="505">
                  <c:v>1.373914697</c:v>
                </c:pt>
                <c:pt idx="506">
                  <c:v>1.384400563</c:v>
                </c:pt>
                <c:pt idx="507">
                  <c:v>1.3942297189999999</c:v>
                </c:pt>
                <c:pt idx="508">
                  <c:v>1.387539802</c:v>
                </c:pt>
                <c:pt idx="509">
                  <c:v>1.3903686340000001</c:v>
                </c:pt>
                <c:pt idx="510">
                  <c:v>1.397448778</c:v>
                </c:pt>
                <c:pt idx="511">
                  <c:v>1.4037014990000001</c:v>
                </c:pt>
                <c:pt idx="512">
                  <c:v>1.408950594</c:v>
                </c:pt>
                <c:pt idx="513">
                  <c:v>1.412400176</c:v>
                </c:pt>
                <c:pt idx="514">
                  <c:v>1.4181478359999999</c:v>
                </c:pt>
                <c:pt idx="515">
                  <c:v>1.4239493809999999</c:v>
                </c:pt>
                <c:pt idx="516">
                  <c:v>1.430449863</c:v>
                </c:pt>
                <c:pt idx="517">
                  <c:v>1.437966906</c:v>
                </c:pt>
                <c:pt idx="518">
                  <c:v>1.4314889909999999</c:v>
                </c:pt>
                <c:pt idx="519">
                  <c:v>1.4351743969999999</c:v>
                </c:pt>
                <c:pt idx="520">
                  <c:v>1.4437637889999999</c:v>
                </c:pt>
                <c:pt idx="521">
                  <c:v>1.4503933449999999</c:v>
                </c:pt>
                <c:pt idx="522">
                  <c:v>1.452368675</c:v>
                </c:pt>
                <c:pt idx="523">
                  <c:v>1.4590039349999999</c:v>
                </c:pt>
                <c:pt idx="524">
                  <c:v>1.463480339</c:v>
                </c:pt>
                <c:pt idx="525">
                  <c:v>1.4675224739999999</c:v>
                </c:pt>
                <c:pt idx="526">
                  <c:v>1.4731030220000001</c:v>
                </c:pt>
                <c:pt idx="527">
                  <c:v>1.480282323</c:v>
                </c:pt>
                <c:pt idx="528">
                  <c:v>1.470232209</c:v>
                </c:pt>
                <c:pt idx="529">
                  <c:v>1.473465851</c:v>
                </c:pt>
                <c:pt idx="530">
                  <c:v>1.4763706590000001</c:v>
                </c:pt>
                <c:pt idx="531">
                  <c:v>1.481655983</c:v>
                </c:pt>
                <c:pt idx="532">
                  <c:v>1.4832872749999999</c:v>
                </c:pt>
                <c:pt idx="533">
                  <c:v>1.4898883279999999</c:v>
                </c:pt>
                <c:pt idx="534">
                  <c:v>1.491519102</c:v>
                </c:pt>
                <c:pt idx="535">
                  <c:v>1.5048775379999999</c:v>
                </c:pt>
                <c:pt idx="536">
                  <c:v>1.511122764</c:v>
                </c:pt>
                <c:pt idx="537">
                  <c:v>1.516646106</c:v>
                </c:pt>
                <c:pt idx="538">
                  <c:v>1.504773787</c:v>
                </c:pt>
                <c:pt idx="539">
                  <c:v>1.512073679</c:v>
                </c:pt>
                <c:pt idx="540">
                  <c:v>1.5170360359999999</c:v>
                </c:pt>
                <c:pt idx="541">
                  <c:v>1.5272968220000001</c:v>
                </c:pt>
                <c:pt idx="542">
                  <c:v>1.536060459</c:v>
                </c:pt>
                <c:pt idx="543">
                  <c:v>1.544061422</c:v>
                </c:pt>
                <c:pt idx="544">
                  <c:v>1.5556315110000001</c:v>
                </c:pt>
                <c:pt idx="545">
                  <c:v>1.5595340449999999</c:v>
                </c:pt>
                <c:pt idx="546">
                  <c:v>1.5648755969999999</c:v>
                </c:pt>
                <c:pt idx="547">
                  <c:v>1.5656906740000001</c:v>
                </c:pt>
                <c:pt idx="548">
                  <c:v>1.558806889</c:v>
                </c:pt>
                <c:pt idx="549">
                  <c:v>1.5616027640000001</c:v>
                </c:pt>
                <c:pt idx="550">
                  <c:v>1.571091631</c:v>
                </c:pt>
                <c:pt idx="551">
                  <c:v>1.579435089</c:v>
                </c:pt>
                <c:pt idx="552">
                  <c:v>1.58720514</c:v>
                </c:pt>
                <c:pt idx="553">
                  <c:v>1.5911811389999999</c:v>
                </c:pt>
                <c:pt idx="554">
                  <c:v>1.5978243640000001</c:v>
                </c:pt>
                <c:pt idx="555">
                  <c:v>1.6052455290000001</c:v>
                </c:pt>
                <c:pt idx="556">
                  <c:v>1.612181949</c:v>
                </c:pt>
                <c:pt idx="557">
                  <c:v>1.616860521</c:v>
                </c:pt>
                <c:pt idx="558">
                  <c:v>1.6082601860000001</c:v>
                </c:pt>
                <c:pt idx="559">
                  <c:v>1.6150757490000001</c:v>
                </c:pt>
                <c:pt idx="560">
                  <c:v>1.621484382</c:v>
                </c:pt>
                <c:pt idx="561">
                  <c:v>1.627289889</c:v>
                </c:pt>
                <c:pt idx="562">
                  <c:v>1.633615942</c:v>
                </c:pt>
                <c:pt idx="563">
                  <c:v>1.6364680439999999</c:v>
                </c:pt>
                <c:pt idx="564">
                  <c:v>1.64140306</c:v>
                </c:pt>
                <c:pt idx="565">
                  <c:v>1.652253653</c:v>
                </c:pt>
                <c:pt idx="566">
                  <c:v>1.6556730909999999</c:v>
                </c:pt>
                <c:pt idx="567">
                  <c:v>1.668295276</c:v>
                </c:pt>
                <c:pt idx="568">
                  <c:v>1.6619484849999999</c:v>
                </c:pt>
                <c:pt idx="569">
                  <c:v>1.6699499659999999</c:v>
                </c:pt>
                <c:pt idx="570">
                  <c:v>1.6806758129999999</c:v>
                </c:pt>
                <c:pt idx="571">
                  <c:v>1.6853530130000001</c:v>
                </c:pt>
                <c:pt idx="572">
                  <c:v>1.6897453389999999</c:v>
                </c:pt>
                <c:pt idx="573">
                  <c:v>1.6933289819999999</c:v>
                </c:pt>
                <c:pt idx="574">
                  <c:v>1.7043400900000001</c:v>
                </c:pt>
                <c:pt idx="575">
                  <c:v>1.71036699</c:v>
                </c:pt>
                <c:pt idx="576">
                  <c:v>1.717262437</c:v>
                </c:pt>
                <c:pt idx="577">
                  <c:v>1.7248452860000001</c:v>
                </c:pt>
                <c:pt idx="578">
                  <c:v>1.723746392</c:v>
                </c:pt>
                <c:pt idx="579">
                  <c:v>1.7304551260000001</c:v>
                </c:pt>
                <c:pt idx="580">
                  <c:v>1.7413541610000001</c:v>
                </c:pt>
                <c:pt idx="581">
                  <c:v>1.7497594620000001</c:v>
                </c:pt>
                <c:pt idx="582">
                  <c:v>1.7692166</c:v>
                </c:pt>
                <c:pt idx="583">
                  <c:v>1.7873238279999999</c:v>
                </c:pt>
                <c:pt idx="584">
                  <c:v>1.796732644</c:v>
                </c:pt>
                <c:pt idx="585">
                  <c:v>1.810149861</c:v>
                </c:pt>
                <c:pt idx="586">
                  <c:v>1.8236259159999999</c:v>
                </c:pt>
                <c:pt idx="587">
                  <c:v>1.8278739129999999</c:v>
                </c:pt>
                <c:pt idx="588">
                  <c:v>1.821081672</c:v>
                </c:pt>
                <c:pt idx="589">
                  <c:v>1.830213925</c:v>
                </c:pt>
                <c:pt idx="590">
                  <c:v>1.8298456489999999</c:v>
                </c:pt>
                <c:pt idx="591">
                  <c:v>1.833798874</c:v>
                </c:pt>
                <c:pt idx="592">
                  <c:v>1.843943629</c:v>
                </c:pt>
                <c:pt idx="593">
                  <c:v>1.857729196</c:v>
                </c:pt>
                <c:pt idx="594">
                  <c:v>1.8695912260000001</c:v>
                </c:pt>
                <c:pt idx="595">
                  <c:v>1.8779561739999999</c:v>
                </c:pt>
                <c:pt idx="596">
                  <c:v>1.8855456070000001</c:v>
                </c:pt>
                <c:pt idx="597">
                  <c:v>1.8910015170000001</c:v>
                </c:pt>
                <c:pt idx="598">
                  <c:v>1.883419274</c:v>
                </c:pt>
                <c:pt idx="599">
                  <c:v>1.8909901870000001</c:v>
                </c:pt>
                <c:pt idx="600">
                  <c:v>1.895201047</c:v>
                </c:pt>
                <c:pt idx="601">
                  <c:v>1.9019585800000001</c:v>
                </c:pt>
                <c:pt idx="602">
                  <c:v>1.9147907959999999</c:v>
                </c:pt>
                <c:pt idx="603">
                  <c:v>1.9241452139999999</c:v>
                </c:pt>
                <c:pt idx="604">
                  <c:v>1.9348716640000001</c:v>
                </c:pt>
                <c:pt idx="605">
                  <c:v>1.944260366</c:v>
                </c:pt>
                <c:pt idx="606">
                  <c:v>1.9590561179999999</c:v>
                </c:pt>
                <c:pt idx="607">
                  <c:v>1.9688449910000001</c:v>
                </c:pt>
                <c:pt idx="608">
                  <c:v>1.9576404380000001</c:v>
                </c:pt>
                <c:pt idx="609">
                  <c:v>1.966272569</c:v>
                </c:pt>
                <c:pt idx="610">
                  <c:v>1.9736158159999999</c:v>
                </c:pt>
                <c:pt idx="611">
                  <c:v>1.986115538</c:v>
                </c:pt>
                <c:pt idx="612">
                  <c:v>1.9921839859999999</c:v>
                </c:pt>
                <c:pt idx="613">
                  <c:v>1.9914744870000001</c:v>
                </c:pt>
                <c:pt idx="614">
                  <c:v>1.9976278919999999</c:v>
                </c:pt>
                <c:pt idx="615">
                  <c:v>2.0050016820000001</c:v>
                </c:pt>
                <c:pt idx="616">
                  <c:v>2.0113184049999999</c:v>
                </c:pt>
                <c:pt idx="617">
                  <c:v>2.0188471159999999</c:v>
                </c:pt>
                <c:pt idx="618">
                  <c:v>2.0106578430000002</c:v>
                </c:pt>
                <c:pt idx="619">
                  <c:v>2.0267768890000002</c:v>
                </c:pt>
                <c:pt idx="620">
                  <c:v>2.0348404769999999</c:v>
                </c:pt>
                <c:pt idx="621">
                  <c:v>2.037319477</c:v>
                </c:pt>
                <c:pt idx="622">
                  <c:v>2.0452503430000002</c:v>
                </c:pt>
                <c:pt idx="623">
                  <c:v>2.0549520800000001</c:v>
                </c:pt>
                <c:pt idx="624">
                  <c:v>2.0587456710000001</c:v>
                </c:pt>
                <c:pt idx="625">
                  <c:v>2.074350151</c:v>
                </c:pt>
                <c:pt idx="626">
                  <c:v>2.0856852699999999</c:v>
                </c:pt>
                <c:pt idx="627">
                  <c:v>2.091166657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413824"/>
        <c:axId val="127771776"/>
      </c:scatterChart>
      <c:valAx>
        <c:axId val="126413824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</a:t>
                </a:r>
                <a:r>
                  <a:rPr lang="en-US" i="1">
                    <a:sym typeface="Symbol"/>
                  </a:rPr>
                  <a:t>T 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27771776"/>
        <c:crosses val="autoZero"/>
        <c:crossBetween val="midCat"/>
        <c:majorUnit val="1"/>
        <c:minorUnit val="1"/>
      </c:valAx>
      <c:valAx>
        <c:axId val="127771776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26413824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sz="900">
                <a:solidFill>
                  <a:srgbClr val="7030A0"/>
                </a:solidFill>
              </a:rPr>
              <a:t>Eq. (A28)</a:t>
            </a:r>
          </a:p>
          <a:p>
            <a:pPr>
              <a:defRPr sz="900"/>
            </a:pPr>
            <a:r>
              <a:rPr lang="en-US" sz="900">
                <a:solidFill>
                  <a:srgbClr val="00B050"/>
                </a:solidFill>
              </a:rPr>
              <a:t>Eq. (A41)</a:t>
            </a:r>
            <a:endParaRPr lang="ru-RU" sz="900">
              <a:solidFill>
                <a:srgbClr val="00B050"/>
              </a:solidFill>
            </a:endParaRPr>
          </a:p>
        </c:rich>
      </c:tx>
      <c:layout>
        <c:manualLayout>
          <c:xMode val="edge"/>
          <c:yMode val="edge"/>
          <c:x val="0.25806349206349205"/>
          <c:y val="0.66019841269841273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325283938658928E-2"/>
          <c:w val="0.65633140197098006"/>
          <c:h val="0.83887579365079368"/>
        </c:manualLayout>
      </c:layout>
      <c:scatterChart>
        <c:scatterStyle val="lineMarker"/>
        <c:varyColors val="0"/>
        <c:ser>
          <c:idx val="0"/>
          <c:order val="0"/>
          <c:tx>
            <c:v>Eq. (A28)</c:v>
          </c:tx>
          <c:spPr>
            <a:ln w="19050">
              <a:solidFill>
                <a:srgbClr val="7030A0"/>
              </a:solidFill>
              <a:prstDash val="solid"/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1.3774264512746371E-2</c:v>
                </c:pt>
                <c:pt idx="1">
                  <c:v>9.8571052354563451E-3</c:v>
                </c:pt>
                <c:pt idx="2">
                  <c:v>8.3355054184420085E-3</c:v>
                </c:pt>
                <c:pt idx="3">
                  <c:v>7.5630591090168073E-3</c:v>
                </c:pt>
                <c:pt idx="4">
                  <c:v>7.154123567172932E-3</c:v>
                </c:pt>
                <c:pt idx="5">
                  <c:v>7.1672325454239022E-3</c:v>
                </c:pt>
                <c:pt idx="6">
                  <c:v>6.9963167691584364E-3</c:v>
                </c:pt>
                <c:pt idx="7">
                  <c:v>7.1518959348963853E-3</c:v>
                </c:pt>
                <c:pt idx="8">
                  <c:v>5.5497449145629736E-3</c:v>
                </c:pt>
                <c:pt idx="9">
                  <c:v>5.6251104421459405E-3</c:v>
                </c:pt>
                <c:pt idx="10">
                  <c:v>5.7131358762083171E-3</c:v>
                </c:pt>
                <c:pt idx="11">
                  <c:v>5.7378793882576556E-3</c:v>
                </c:pt>
                <c:pt idx="12">
                  <c:v>5.8680398076671721E-3</c:v>
                </c:pt>
                <c:pt idx="13">
                  <c:v>6.0359843105564767E-3</c:v>
                </c:pt>
                <c:pt idx="14">
                  <c:v>5.9610467593588764E-3</c:v>
                </c:pt>
                <c:pt idx="15">
                  <c:v>6.0049882873540773E-3</c:v>
                </c:pt>
                <c:pt idx="16">
                  <c:v>6.1040938549679147E-3</c:v>
                </c:pt>
                <c:pt idx="17">
                  <c:v>6.1250262618459802E-3</c:v>
                </c:pt>
                <c:pt idx="18">
                  <c:v>5.2104629789334169E-3</c:v>
                </c:pt>
                <c:pt idx="19">
                  <c:v>5.1539664778784975E-3</c:v>
                </c:pt>
                <c:pt idx="20">
                  <c:v>5.207200927024854E-3</c:v>
                </c:pt>
                <c:pt idx="21">
                  <c:v>5.2329578596310954E-3</c:v>
                </c:pt>
                <c:pt idx="22">
                  <c:v>5.2490221057823342E-3</c:v>
                </c:pt>
                <c:pt idx="23">
                  <c:v>5.2880690722441198E-3</c:v>
                </c:pt>
                <c:pt idx="24">
                  <c:v>5.2787015309354703E-3</c:v>
                </c:pt>
                <c:pt idx="25">
                  <c:v>5.3549369859166107E-3</c:v>
                </c:pt>
                <c:pt idx="26">
                  <c:v>5.4244761434122544E-3</c:v>
                </c:pt>
                <c:pt idx="27">
                  <c:v>5.4150270517120663E-3</c:v>
                </c:pt>
                <c:pt idx="28">
                  <c:v>4.8248616489732707E-3</c:v>
                </c:pt>
                <c:pt idx="29">
                  <c:v>4.7836692030642095E-3</c:v>
                </c:pt>
                <c:pt idx="30">
                  <c:v>4.7448378603237784E-3</c:v>
                </c:pt>
                <c:pt idx="31">
                  <c:v>4.7052884778568983E-3</c:v>
                </c:pt>
                <c:pt idx="32">
                  <c:v>4.6397476663008327E-3</c:v>
                </c:pt>
                <c:pt idx="33">
                  <c:v>4.5174525207267308E-3</c:v>
                </c:pt>
                <c:pt idx="34">
                  <c:v>4.4081726905245448E-3</c:v>
                </c:pt>
                <c:pt idx="35">
                  <c:v>4.3305700741807663E-3</c:v>
                </c:pt>
                <c:pt idx="36">
                  <c:v>4.1945374038831187E-3</c:v>
                </c:pt>
                <c:pt idx="37">
                  <c:v>4.0541024913303214E-3</c:v>
                </c:pt>
                <c:pt idx="38">
                  <c:v>3.4901133068601384E-3</c:v>
                </c:pt>
                <c:pt idx="39">
                  <c:v>3.3554339330194045E-3</c:v>
                </c:pt>
                <c:pt idx="40">
                  <c:v>3.2210935673484E-3</c:v>
                </c:pt>
                <c:pt idx="41">
                  <c:v>3.0521084001097695E-3</c:v>
                </c:pt>
                <c:pt idx="42">
                  <c:v>2.9280599620332059E-3</c:v>
                </c:pt>
                <c:pt idx="43">
                  <c:v>2.7989704945991394E-3</c:v>
                </c:pt>
                <c:pt idx="44">
                  <c:v>2.6617877586759021E-3</c:v>
                </c:pt>
                <c:pt idx="45">
                  <c:v>2.54219367994993E-3</c:v>
                </c:pt>
                <c:pt idx="46">
                  <c:v>2.4123880033503861E-3</c:v>
                </c:pt>
                <c:pt idx="47">
                  <c:v>2.2942369768417657E-3</c:v>
                </c:pt>
                <c:pt idx="48">
                  <c:v>1.9971062376580198E-3</c:v>
                </c:pt>
                <c:pt idx="49">
                  <c:v>1.8999883612024859E-3</c:v>
                </c:pt>
                <c:pt idx="50">
                  <c:v>1.8192533671244945E-3</c:v>
                </c:pt>
                <c:pt idx="51">
                  <c:v>1.7409393739920788E-3</c:v>
                </c:pt>
                <c:pt idx="52">
                  <c:v>1.6704695142716946E-3</c:v>
                </c:pt>
                <c:pt idx="53">
                  <c:v>1.6091696652464952E-3</c:v>
                </c:pt>
                <c:pt idx="54">
                  <c:v>1.5441894805009622E-3</c:v>
                </c:pt>
                <c:pt idx="55">
                  <c:v>1.4870502573042289E-3</c:v>
                </c:pt>
                <c:pt idx="56">
                  <c:v>1.431556098608993E-3</c:v>
                </c:pt>
                <c:pt idx="57">
                  <c:v>1.381237420853888E-3</c:v>
                </c:pt>
                <c:pt idx="58">
                  <c:v>1.2474945269533202E-3</c:v>
                </c:pt>
                <c:pt idx="59">
                  <c:v>1.2087766028459168E-3</c:v>
                </c:pt>
                <c:pt idx="60">
                  <c:v>1.170189705390982E-3</c:v>
                </c:pt>
                <c:pt idx="61">
                  <c:v>1.1345724965277537E-3</c:v>
                </c:pt>
                <c:pt idx="62">
                  <c:v>1.1035339276835314E-3</c:v>
                </c:pt>
                <c:pt idx="63">
                  <c:v>1.0758448357218351E-3</c:v>
                </c:pt>
                <c:pt idx="64">
                  <c:v>1.0496192645076826E-3</c:v>
                </c:pt>
                <c:pt idx="65">
                  <c:v>1.0248937976264708E-3</c:v>
                </c:pt>
                <c:pt idx="66">
                  <c:v>1.0027459876515651E-3</c:v>
                </c:pt>
                <c:pt idx="67">
                  <c:v>9.8250510919596114E-4</c:v>
                </c:pt>
                <c:pt idx="68">
                  <c:v>9.0780107869751331E-4</c:v>
                </c:pt>
                <c:pt idx="69">
                  <c:v>8.923833456890675E-4</c:v>
                </c:pt>
                <c:pt idx="70">
                  <c:v>8.7920985642768066E-4</c:v>
                </c:pt>
                <c:pt idx="71">
                  <c:v>8.6666753480000647E-4</c:v>
                </c:pt>
                <c:pt idx="72">
                  <c:v>8.5460255140811176E-4</c:v>
                </c:pt>
                <c:pt idx="73">
                  <c:v>8.4360273517919057E-4</c:v>
                </c:pt>
                <c:pt idx="74">
                  <c:v>8.3263148568733683E-4</c:v>
                </c:pt>
                <c:pt idx="75">
                  <c:v>8.2282596655518258E-4</c:v>
                </c:pt>
                <c:pt idx="76">
                  <c:v>8.1523143299250278E-4</c:v>
                </c:pt>
                <c:pt idx="77">
                  <c:v>8.0821777238908755E-4</c:v>
                </c:pt>
                <c:pt idx="78">
                  <c:v>7.5808902301431071E-4</c:v>
                </c:pt>
                <c:pt idx="79">
                  <c:v>7.5207292736250331E-4</c:v>
                </c:pt>
                <c:pt idx="80">
                  <c:v>7.4746645274065401E-4</c:v>
                </c:pt>
                <c:pt idx="81">
                  <c:v>7.4219073353103365E-4</c:v>
                </c:pt>
                <c:pt idx="82">
                  <c:v>7.3787566973305258E-4</c:v>
                </c:pt>
                <c:pt idx="83">
                  <c:v>7.3474520961902242E-4</c:v>
                </c:pt>
                <c:pt idx="84">
                  <c:v>7.3198060389353904E-4</c:v>
                </c:pt>
                <c:pt idx="85">
                  <c:v>7.2898882417954218E-4</c:v>
                </c:pt>
                <c:pt idx="86">
                  <c:v>7.2669569963488201E-4</c:v>
                </c:pt>
                <c:pt idx="87">
                  <c:v>7.2447197510364884E-4</c:v>
                </c:pt>
                <c:pt idx="88">
                  <c:v>6.8978987986431737E-4</c:v>
                </c:pt>
                <c:pt idx="89">
                  <c:v>6.8836317145939832E-4</c:v>
                </c:pt>
                <c:pt idx="90">
                  <c:v>6.8785572494772015E-4</c:v>
                </c:pt>
                <c:pt idx="91">
                  <c:v>6.8771354118440063E-4</c:v>
                </c:pt>
                <c:pt idx="92">
                  <c:v>6.8844875907885254E-4</c:v>
                </c:pt>
                <c:pt idx="93">
                  <c:v>6.8922460035164535E-4</c:v>
                </c:pt>
                <c:pt idx="94">
                  <c:v>6.9075666975581325E-4</c:v>
                </c:pt>
                <c:pt idx="95">
                  <c:v>6.9281876295349562E-4</c:v>
                </c:pt>
                <c:pt idx="96">
                  <c:v>6.9411760345894997E-4</c:v>
                </c:pt>
                <c:pt idx="97">
                  <c:v>6.974119358351431E-4</c:v>
                </c:pt>
                <c:pt idx="98">
                  <c:v>6.701059105713342E-4</c:v>
                </c:pt>
                <c:pt idx="99">
                  <c:v>6.7323001122942356E-4</c:v>
                </c:pt>
                <c:pt idx="100">
                  <c:v>6.7629666613960252E-4</c:v>
                </c:pt>
                <c:pt idx="101">
                  <c:v>6.7878737972662919E-4</c:v>
                </c:pt>
                <c:pt idx="102">
                  <c:v>6.8230898436624863E-4</c:v>
                </c:pt>
                <c:pt idx="103">
                  <c:v>6.8616400784165979E-4</c:v>
                </c:pt>
                <c:pt idx="104">
                  <c:v>6.8861482400982906E-4</c:v>
                </c:pt>
                <c:pt idx="105">
                  <c:v>6.9162524337772105E-4</c:v>
                </c:pt>
                <c:pt idx="106">
                  <c:v>6.9555064116427474E-4</c:v>
                </c:pt>
                <c:pt idx="107">
                  <c:v>6.9918503491012455E-4</c:v>
                </c:pt>
                <c:pt idx="108">
                  <c:v>6.7519441998560473E-4</c:v>
                </c:pt>
                <c:pt idx="109">
                  <c:v>6.7988782710577613E-4</c:v>
                </c:pt>
                <c:pt idx="110">
                  <c:v>6.839448803184732E-4</c:v>
                </c:pt>
                <c:pt idx="111">
                  <c:v>6.8886067822211087E-4</c:v>
                </c:pt>
                <c:pt idx="112">
                  <c:v>6.9438100725768609E-4</c:v>
                </c:pt>
                <c:pt idx="113">
                  <c:v>6.9982104100533161E-4</c:v>
                </c:pt>
                <c:pt idx="114">
                  <c:v>7.0574333596928505E-4</c:v>
                </c:pt>
                <c:pt idx="115">
                  <c:v>7.1092529178789241E-4</c:v>
                </c:pt>
                <c:pt idx="116">
                  <c:v>7.167737279260972E-4</c:v>
                </c:pt>
                <c:pt idx="117">
                  <c:v>7.2296798503900287E-4</c:v>
                </c:pt>
                <c:pt idx="118">
                  <c:v>7.0184663733106347E-4</c:v>
                </c:pt>
                <c:pt idx="119">
                  <c:v>7.0723408647534549E-4</c:v>
                </c:pt>
                <c:pt idx="120">
                  <c:v>7.143250879844056E-4</c:v>
                </c:pt>
                <c:pt idx="121">
                  <c:v>7.195596314166524E-4</c:v>
                </c:pt>
                <c:pt idx="122">
                  <c:v>7.2561228934039847E-4</c:v>
                </c:pt>
                <c:pt idx="123">
                  <c:v>7.3218458963057102E-4</c:v>
                </c:pt>
                <c:pt idx="124">
                  <c:v>7.3877542075559345E-4</c:v>
                </c:pt>
                <c:pt idx="125">
                  <c:v>7.4534026317184243E-4</c:v>
                </c:pt>
                <c:pt idx="126">
                  <c:v>7.5223594822717795E-4</c:v>
                </c:pt>
                <c:pt idx="127">
                  <c:v>7.5953432750177632E-4</c:v>
                </c:pt>
                <c:pt idx="128">
                  <c:v>7.3969814864060927E-4</c:v>
                </c:pt>
                <c:pt idx="129">
                  <c:v>7.4752024438069103E-4</c:v>
                </c:pt>
                <c:pt idx="130">
                  <c:v>7.5558133212638256E-4</c:v>
                </c:pt>
                <c:pt idx="131">
                  <c:v>7.6390552944920469E-4</c:v>
                </c:pt>
                <c:pt idx="132">
                  <c:v>7.7193392281461957E-4</c:v>
                </c:pt>
                <c:pt idx="133">
                  <c:v>7.8036148078525311E-4</c:v>
                </c:pt>
                <c:pt idx="134">
                  <c:v>7.8891571123763222E-4</c:v>
                </c:pt>
                <c:pt idx="135">
                  <c:v>7.9696479683671081E-4</c:v>
                </c:pt>
                <c:pt idx="136">
                  <c:v>8.050142420932588E-4</c:v>
                </c:pt>
                <c:pt idx="137">
                  <c:v>8.1319856803762269E-4</c:v>
                </c:pt>
                <c:pt idx="138">
                  <c:v>7.9378262550443268E-4</c:v>
                </c:pt>
                <c:pt idx="139">
                  <c:v>8.0130864775604935E-4</c:v>
                </c:pt>
                <c:pt idx="140">
                  <c:v>8.080795110844423E-4</c:v>
                </c:pt>
                <c:pt idx="141">
                  <c:v>8.1477886689701646E-4</c:v>
                </c:pt>
                <c:pt idx="142">
                  <c:v>8.2032284814141209E-4</c:v>
                </c:pt>
                <c:pt idx="143">
                  <c:v>8.275741981659167E-4</c:v>
                </c:pt>
                <c:pt idx="144">
                  <c:v>8.3446423762004336E-4</c:v>
                </c:pt>
                <c:pt idx="145">
                  <c:v>8.4101887090601139E-4</c:v>
                </c:pt>
                <c:pt idx="146">
                  <c:v>8.4713561629372607E-4</c:v>
                </c:pt>
                <c:pt idx="147">
                  <c:v>8.5423981486076005E-4</c:v>
                </c:pt>
                <c:pt idx="148">
                  <c:v>8.3469603098710872E-4</c:v>
                </c:pt>
                <c:pt idx="149">
                  <c:v>8.4163797660473415E-4</c:v>
                </c:pt>
                <c:pt idx="150">
                  <c:v>8.4841671358156271E-4</c:v>
                </c:pt>
                <c:pt idx="151">
                  <c:v>8.5680140180128541E-4</c:v>
                </c:pt>
                <c:pt idx="152">
                  <c:v>8.6429852612317736E-4</c:v>
                </c:pt>
                <c:pt idx="153">
                  <c:v>8.7272208317331343E-4</c:v>
                </c:pt>
                <c:pt idx="154">
                  <c:v>8.8125749265612399E-4</c:v>
                </c:pt>
                <c:pt idx="155">
                  <c:v>8.8939183231669485E-4</c:v>
                </c:pt>
                <c:pt idx="156">
                  <c:v>8.9735974109680309E-4</c:v>
                </c:pt>
                <c:pt idx="157">
                  <c:v>9.0549618505730194E-4</c:v>
                </c:pt>
                <c:pt idx="158">
                  <c:v>8.8603847609501965E-4</c:v>
                </c:pt>
                <c:pt idx="159">
                  <c:v>8.9284383346195759E-4</c:v>
                </c:pt>
                <c:pt idx="160">
                  <c:v>9.0009854492774225E-4</c:v>
                </c:pt>
                <c:pt idx="161">
                  <c:v>9.0582845803187969E-4</c:v>
                </c:pt>
                <c:pt idx="162">
                  <c:v>9.1224217661301042E-4</c:v>
                </c:pt>
                <c:pt idx="163">
                  <c:v>9.1869585898547257E-4</c:v>
                </c:pt>
                <c:pt idx="164">
                  <c:v>9.2497828966040267E-4</c:v>
                </c:pt>
                <c:pt idx="165">
                  <c:v>9.3205880307356006E-4</c:v>
                </c:pt>
                <c:pt idx="166">
                  <c:v>9.3870855349009285E-4</c:v>
                </c:pt>
                <c:pt idx="167">
                  <c:v>9.4525318222842567E-4</c:v>
                </c:pt>
                <c:pt idx="168">
                  <c:v>9.2596190710325156E-4</c:v>
                </c:pt>
                <c:pt idx="169">
                  <c:v>9.3251221666191381E-4</c:v>
                </c:pt>
                <c:pt idx="170">
                  <c:v>9.3924184496083172E-4</c:v>
                </c:pt>
                <c:pt idx="171">
                  <c:v>9.4568025208019066E-4</c:v>
                </c:pt>
                <c:pt idx="172">
                  <c:v>9.5270001933527341E-4</c:v>
                </c:pt>
                <c:pt idx="173">
                  <c:v>9.6020508577448831E-4</c:v>
                </c:pt>
                <c:pt idx="174">
                  <c:v>9.6726854151679318E-4</c:v>
                </c:pt>
                <c:pt idx="175">
                  <c:v>9.7589750254098808E-4</c:v>
                </c:pt>
                <c:pt idx="176">
                  <c:v>9.858498275653394E-4</c:v>
                </c:pt>
                <c:pt idx="177">
                  <c:v>9.943611167958289E-4</c:v>
                </c:pt>
                <c:pt idx="178">
                  <c:v>9.7491476630668272E-4</c:v>
                </c:pt>
                <c:pt idx="179">
                  <c:v>9.8343751363159536E-4</c:v>
                </c:pt>
                <c:pt idx="180">
                  <c:v>9.9144749215801281E-4</c:v>
                </c:pt>
                <c:pt idx="181">
                  <c:v>1.0009988048918031E-3</c:v>
                </c:pt>
                <c:pt idx="182">
                  <c:v>1.0087104517531157E-3</c:v>
                </c:pt>
                <c:pt idx="183">
                  <c:v>1.0180701459224163E-3</c:v>
                </c:pt>
                <c:pt idx="184">
                  <c:v>1.0257910838234955E-3</c:v>
                </c:pt>
                <c:pt idx="185">
                  <c:v>1.0346093731182125E-3</c:v>
                </c:pt>
                <c:pt idx="186">
                  <c:v>1.0431349587809384E-3</c:v>
                </c:pt>
                <c:pt idx="187">
                  <c:v>1.0509381695621501E-3</c:v>
                </c:pt>
                <c:pt idx="188">
                  <c:v>1.0331111008445785E-3</c:v>
                </c:pt>
                <c:pt idx="189">
                  <c:v>1.041410090602437E-3</c:v>
                </c:pt>
                <c:pt idx="190">
                  <c:v>1.0482915675911605E-3</c:v>
                </c:pt>
                <c:pt idx="191">
                  <c:v>1.0560876699069548E-3</c:v>
                </c:pt>
                <c:pt idx="192">
                  <c:v>1.0646148530021793E-3</c:v>
                </c:pt>
                <c:pt idx="193">
                  <c:v>1.073173012397962E-3</c:v>
                </c:pt>
                <c:pt idx="194">
                  <c:v>1.0807676787120801E-3</c:v>
                </c:pt>
                <c:pt idx="195">
                  <c:v>1.0895785161803282E-3</c:v>
                </c:pt>
                <c:pt idx="196">
                  <c:v>1.0980405369813309E-3</c:v>
                </c:pt>
                <c:pt idx="197">
                  <c:v>1.1087441943169129E-3</c:v>
                </c:pt>
                <c:pt idx="198">
                  <c:v>1.0919663410535855E-3</c:v>
                </c:pt>
                <c:pt idx="199">
                  <c:v>1.101592738713455E-3</c:v>
                </c:pt>
                <c:pt idx="200">
                  <c:v>1.1127828387851445E-3</c:v>
                </c:pt>
                <c:pt idx="201">
                  <c:v>1.1248633854521724E-3</c:v>
                </c:pt>
                <c:pt idx="202">
                  <c:v>1.1352866358347172E-3</c:v>
                </c:pt>
                <c:pt idx="203">
                  <c:v>1.1467096895391531E-3</c:v>
                </c:pt>
                <c:pt idx="204">
                  <c:v>1.1589029690768876E-3</c:v>
                </c:pt>
                <c:pt idx="205">
                  <c:v>1.169753045640474E-3</c:v>
                </c:pt>
                <c:pt idx="206">
                  <c:v>1.1813212077133534E-3</c:v>
                </c:pt>
                <c:pt idx="207">
                  <c:v>1.1919312829779566E-3</c:v>
                </c:pt>
                <c:pt idx="208">
                  <c:v>1.1740084010613912E-3</c:v>
                </c:pt>
                <c:pt idx="209">
                  <c:v>1.1840016445259216E-3</c:v>
                </c:pt>
                <c:pt idx="210">
                  <c:v>1.1942478572607642E-3</c:v>
                </c:pt>
                <c:pt idx="211">
                  <c:v>1.2033165866047377E-3</c:v>
                </c:pt>
                <c:pt idx="212">
                  <c:v>1.2135345684724348E-3</c:v>
                </c:pt>
                <c:pt idx="213">
                  <c:v>1.2221451180292814E-3</c:v>
                </c:pt>
                <c:pt idx="214">
                  <c:v>1.2302087767948255E-3</c:v>
                </c:pt>
                <c:pt idx="215">
                  <c:v>1.2409450092361936E-3</c:v>
                </c:pt>
                <c:pt idx="216">
                  <c:v>1.250734741791481E-3</c:v>
                </c:pt>
                <c:pt idx="217">
                  <c:v>1.2605810240237619E-3</c:v>
                </c:pt>
                <c:pt idx="218">
                  <c:v>1.2410231412882053E-3</c:v>
                </c:pt>
                <c:pt idx="219">
                  <c:v>1.2514315406060277E-3</c:v>
                </c:pt>
                <c:pt idx="220">
                  <c:v>1.2648460025334294E-3</c:v>
                </c:pt>
                <c:pt idx="221">
                  <c:v>1.2753393503375681E-3</c:v>
                </c:pt>
                <c:pt idx="222">
                  <c:v>1.2859313937218593E-3</c:v>
                </c:pt>
                <c:pt idx="223">
                  <c:v>1.2973848107082737E-3</c:v>
                </c:pt>
                <c:pt idx="224">
                  <c:v>1.308531933914244E-3</c:v>
                </c:pt>
                <c:pt idx="225">
                  <c:v>1.3224849763372644E-3</c:v>
                </c:pt>
                <c:pt idx="226">
                  <c:v>1.3331616023687298E-3</c:v>
                </c:pt>
                <c:pt idx="227">
                  <c:v>1.3431440212412949E-3</c:v>
                </c:pt>
                <c:pt idx="228">
                  <c:v>1.326515018589172E-3</c:v>
                </c:pt>
                <c:pt idx="229">
                  <c:v>1.3382495611839E-3</c:v>
                </c:pt>
                <c:pt idx="230">
                  <c:v>1.3493759334235226E-3</c:v>
                </c:pt>
                <c:pt idx="231">
                  <c:v>1.3602584800144325E-3</c:v>
                </c:pt>
                <c:pt idx="232">
                  <c:v>1.3702729761326041E-3</c:v>
                </c:pt>
                <c:pt idx="233">
                  <c:v>1.3808260029867722E-3</c:v>
                </c:pt>
                <c:pt idx="234">
                  <c:v>1.3913025043071172E-3</c:v>
                </c:pt>
                <c:pt idx="235">
                  <c:v>1.4039996359916775E-3</c:v>
                </c:pt>
                <c:pt idx="236">
                  <c:v>1.4138356411164401E-3</c:v>
                </c:pt>
                <c:pt idx="237">
                  <c:v>1.4247769068712983E-3</c:v>
                </c:pt>
                <c:pt idx="238">
                  <c:v>1.4069281787656169E-3</c:v>
                </c:pt>
                <c:pt idx="239">
                  <c:v>1.4197350626145892E-3</c:v>
                </c:pt>
                <c:pt idx="240">
                  <c:v>1.4342308736999207E-3</c:v>
                </c:pt>
                <c:pt idx="241">
                  <c:v>1.4447533934977175E-3</c:v>
                </c:pt>
                <c:pt idx="242">
                  <c:v>1.4600120696278433E-3</c:v>
                </c:pt>
                <c:pt idx="243">
                  <c:v>1.4723958659674514E-3</c:v>
                </c:pt>
                <c:pt idx="244">
                  <c:v>1.4849771038935116E-3</c:v>
                </c:pt>
                <c:pt idx="245">
                  <c:v>1.4976700232700406E-3</c:v>
                </c:pt>
                <c:pt idx="246">
                  <c:v>1.5071338029003327E-3</c:v>
                </c:pt>
                <c:pt idx="247">
                  <c:v>1.5183875685265069E-3</c:v>
                </c:pt>
                <c:pt idx="248">
                  <c:v>1.4974530630420958E-3</c:v>
                </c:pt>
                <c:pt idx="249">
                  <c:v>1.5065210140688991E-3</c:v>
                </c:pt>
                <c:pt idx="250">
                  <c:v>1.5168732085618056E-3</c:v>
                </c:pt>
                <c:pt idx="251">
                  <c:v>1.5245657127126557E-3</c:v>
                </c:pt>
                <c:pt idx="252">
                  <c:v>1.5348336460218374E-3</c:v>
                </c:pt>
                <c:pt idx="253">
                  <c:v>1.5444647801488224E-3</c:v>
                </c:pt>
                <c:pt idx="254">
                  <c:v>1.5543173431139456E-3</c:v>
                </c:pt>
                <c:pt idx="255">
                  <c:v>1.5648260262097063E-3</c:v>
                </c:pt>
                <c:pt idx="256">
                  <c:v>1.5774614894728497E-3</c:v>
                </c:pt>
                <c:pt idx="257">
                  <c:v>1.5919932522200284E-3</c:v>
                </c:pt>
                <c:pt idx="258">
                  <c:v>1.5751102042893515E-3</c:v>
                </c:pt>
                <c:pt idx="259">
                  <c:v>1.5888193895734703E-3</c:v>
                </c:pt>
                <c:pt idx="260">
                  <c:v>1.6040795527762059E-3</c:v>
                </c:pt>
                <c:pt idx="261">
                  <c:v>1.6198134110585868E-3</c:v>
                </c:pt>
                <c:pt idx="262">
                  <c:v>1.6369782769177818E-3</c:v>
                </c:pt>
                <c:pt idx="263">
                  <c:v>1.6533271743891993E-3</c:v>
                </c:pt>
                <c:pt idx="264">
                  <c:v>1.6684288596527279E-3</c:v>
                </c:pt>
                <c:pt idx="265">
                  <c:v>1.6834181336671051E-3</c:v>
                </c:pt>
                <c:pt idx="266">
                  <c:v>1.6986546989992335E-3</c:v>
                </c:pt>
                <c:pt idx="267">
                  <c:v>1.7140739992411568E-3</c:v>
                </c:pt>
                <c:pt idx="268">
                  <c:v>1.6984168488146576E-3</c:v>
                </c:pt>
                <c:pt idx="269">
                  <c:v>1.7150430075964379E-3</c:v>
                </c:pt>
                <c:pt idx="270">
                  <c:v>1.7338662485819585E-3</c:v>
                </c:pt>
                <c:pt idx="271">
                  <c:v>1.7512519088233266E-3</c:v>
                </c:pt>
                <c:pt idx="272">
                  <c:v>1.7681399878916473E-3</c:v>
                </c:pt>
                <c:pt idx="273">
                  <c:v>1.7865094542398202E-3</c:v>
                </c:pt>
                <c:pt idx="274">
                  <c:v>1.8032525243221315E-3</c:v>
                </c:pt>
                <c:pt idx="275">
                  <c:v>1.820757183943504E-3</c:v>
                </c:pt>
                <c:pt idx="276">
                  <c:v>1.8361159964030414E-3</c:v>
                </c:pt>
                <c:pt idx="277">
                  <c:v>1.8477760604235784E-3</c:v>
                </c:pt>
                <c:pt idx="278">
                  <c:v>1.8282421963087879E-3</c:v>
                </c:pt>
                <c:pt idx="279">
                  <c:v>1.8429547511165092E-3</c:v>
                </c:pt>
                <c:pt idx="280">
                  <c:v>1.8573411430376271E-3</c:v>
                </c:pt>
                <c:pt idx="281">
                  <c:v>1.869735737677992E-3</c:v>
                </c:pt>
                <c:pt idx="282">
                  <c:v>1.8811249788094442E-3</c:v>
                </c:pt>
                <c:pt idx="283">
                  <c:v>1.8948799097110365E-3</c:v>
                </c:pt>
                <c:pt idx="284">
                  <c:v>1.9099615624919609E-3</c:v>
                </c:pt>
                <c:pt idx="285">
                  <c:v>1.9246952816178509E-3</c:v>
                </c:pt>
                <c:pt idx="286">
                  <c:v>1.9408836437777536E-3</c:v>
                </c:pt>
                <c:pt idx="287">
                  <c:v>1.9558812312503249E-3</c:v>
                </c:pt>
                <c:pt idx="288">
                  <c:v>1.940419394153674E-3</c:v>
                </c:pt>
                <c:pt idx="289">
                  <c:v>1.9579837506262052E-3</c:v>
                </c:pt>
                <c:pt idx="290">
                  <c:v>1.9764330059064148E-3</c:v>
                </c:pt>
                <c:pt idx="291">
                  <c:v>1.9922010512499612E-3</c:v>
                </c:pt>
                <c:pt idx="292">
                  <c:v>2.0102131780150665E-3</c:v>
                </c:pt>
                <c:pt idx="293">
                  <c:v>2.0312500459499314E-3</c:v>
                </c:pt>
                <c:pt idx="294">
                  <c:v>2.0466786991883996E-3</c:v>
                </c:pt>
                <c:pt idx="295">
                  <c:v>2.0670520905309475E-3</c:v>
                </c:pt>
                <c:pt idx="296">
                  <c:v>2.0824536523548843E-3</c:v>
                </c:pt>
                <c:pt idx="297">
                  <c:v>2.1007682445371737E-3</c:v>
                </c:pt>
                <c:pt idx="298">
                  <c:v>2.0836387504097748E-3</c:v>
                </c:pt>
                <c:pt idx="299">
                  <c:v>2.0984298461345727E-3</c:v>
                </c:pt>
                <c:pt idx="300">
                  <c:v>2.1173621447062954E-3</c:v>
                </c:pt>
                <c:pt idx="301">
                  <c:v>2.1312875117227895E-3</c:v>
                </c:pt>
                <c:pt idx="302">
                  <c:v>2.1502998203309551E-3</c:v>
                </c:pt>
                <c:pt idx="303">
                  <c:v>2.1693241292861701E-3</c:v>
                </c:pt>
                <c:pt idx="304">
                  <c:v>2.1884084911326217E-3</c:v>
                </c:pt>
                <c:pt idx="305">
                  <c:v>2.211981011040292E-3</c:v>
                </c:pt>
                <c:pt idx="306">
                  <c:v>2.2322855293778728E-3</c:v>
                </c:pt>
                <c:pt idx="307">
                  <c:v>2.2560131003617006E-3</c:v>
                </c:pt>
                <c:pt idx="308">
                  <c:v>2.2426223552121185E-3</c:v>
                </c:pt>
                <c:pt idx="309">
                  <c:v>2.2660030242508504E-3</c:v>
                </c:pt>
                <c:pt idx="310">
                  <c:v>2.2929215409182163E-3</c:v>
                </c:pt>
                <c:pt idx="311">
                  <c:v>2.3105722748907927E-3</c:v>
                </c:pt>
                <c:pt idx="312">
                  <c:v>2.3344595492205225E-3</c:v>
                </c:pt>
                <c:pt idx="313">
                  <c:v>2.3581392037870341E-3</c:v>
                </c:pt>
                <c:pt idx="314">
                  <c:v>2.3799611251672024E-3</c:v>
                </c:pt>
                <c:pt idx="315">
                  <c:v>2.3995321652091174E-3</c:v>
                </c:pt>
                <c:pt idx="316">
                  <c:v>2.4174585553013443E-3</c:v>
                </c:pt>
                <c:pt idx="317">
                  <c:v>2.4410400887894439E-3</c:v>
                </c:pt>
                <c:pt idx="318">
                  <c:v>2.420544806692636E-3</c:v>
                </c:pt>
                <c:pt idx="319">
                  <c:v>2.4379187242488461E-3</c:v>
                </c:pt>
                <c:pt idx="320">
                  <c:v>2.4568964703729486E-3</c:v>
                </c:pt>
                <c:pt idx="321">
                  <c:v>2.4759341609932478E-3</c:v>
                </c:pt>
                <c:pt idx="322">
                  <c:v>2.4977025932803151E-3</c:v>
                </c:pt>
                <c:pt idx="323">
                  <c:v>2.5143918283778545E-3</c:v>
                </c:pt>
                <c:pt idx="324">
                  <c:v>2.5305953436390374E-3</c:v>
                </c:pt>
                <c:pt idx="325">
                  <c:v>2.5536858763429461E-3</c:v>
                </c:pt>
                <c:pt idx="326">
                  <c:v>2.5755173707583973E-3</c:v>
                </c:pt>
                <c:pt idx="327">
                  <c:v>2.597922446199052E-3</c:v>
                </c:pt>
                <c:pt idx="328">
                  <c:v>2.5710561019287505E-3</c:v>
                </c:pt>
                <c:pt idx="329">
                  <c:v>2.5925717552232122E-3</c:v>
                </c:pt>
                <c:pt idx="330">
                  <c:v>2.6129809425896348E-3</c:v>
                </c:pt>
                <c:pt idx="331">
                  <c:v>2.6313976431180702E-3</c:v>
                </c:pt>
                <c:pt idx="332">
                  <c:v>2.6491848663882417E-3</c:v>
                </c:pt>
                <c:pt idx="333">
                  <c:v>2.6597520164934165E-3</c:v>
                </c:pt>
                <c:pt idx="334">
                  <c:v>2.6705739194707555E-3</c:v>
                </c:pt>
                <c:pt idx="335">
                  <c:v>2.6826620985979798E-3</c:v>
                </c:pt>
                <c:pt idx="336">
                  <c:v>2.6949263495566166E-3</c:v>
                </c:pt>
                <c:pt idx="337">
                  <c:v>2.7063733346352169E-3</c:v>
                </c:pt>
                <c:pt idx="338">
                  <c:v>2.6788873205433185E-3</c:v>
                </c:pt>
                <c:pt idx="339">
                  <c:v>2.6882651322961211E-3</c:v>
                </c:pt>
                <c:pt idx="340">
                  <c:v>2.706676385387157E-3</c:v>
                </c:pt>
                <c:pt idx="341">
                  <c:v>2.7294672311763504E-3</c:v>
                </c:pt>
                <c:pt idx="342">
                  <c:v>2.7495687358456886E-3</c:v>
                </c:pt>
                <c:pt idx="343">
                  <c:v>2.7741993855366518E-3</c:v>
                </c:pt>
                <c:pt idx="344">
                  <c:v>2.7944897142853174E-3</c:v>
                </c:pt>
                <c:pt idx="345">
                  <c:v>2.8219140865842671E-3</c:v>
                </c:pt>
                <c:pt idx="346">
                  <c:v>2.8425747280796977E-3</c:v>
                </c:pt>
                <c:pt idx="347">
                  <c:v>2.8662951906132318E-3</c:v>
                </c:pt>
                <c:pt idx="348">
                  <c:v>2.8481394095330693E-3</c:v>
                </c:pt>
                <c:pt idx="349">
                  <c:v>2.8674468449132865E-3</c:v>
                </c:pt>
                <c:pt idx="350">
                  <c:v>2.8881524438629652E-3</c:v>
                </c:pt>
                <c:pt idx="351">
                  <c:v>2.9029283328654769E-3</c:v>
                </c:pt>
                <c:pt idx="352">
                  <c:v>2.9139120541772476E-3</c:v>
                </c:pt>
                <c:pt idx="353">
                  <c:v>2.9359457188361921E-3</c:v>
                </c:pt>
                <c:pt idx="354">
                  <c:v>2.947152094267917E-3</c:v>
                </c:pt>
                <c:pt idx="355">
                  <c:v>2.9676018839308238E-3</c:v>
                </c:pt>
                <c:pt idx="356">
                  <c:v>2.9835882152960255E-3</c:v>
                </c:pt>
                <c:pt idx="357">
                  <c:v>3.0057873385429847E-3</c:v>
                </c:pt>
                <c:pt idx="358">
                  <c:v>2.9896694708957299E-3</c:v>
                </c:pt>
                <c:pt idx="359">
                  <c:v>3.0101923998557814E-3</c:v>
                </c:pt>
                <c:pt idx="360">
                  <c:v>3.0416547691755019E-3</c:v>
                </c:pt>
                <c:pt idx="361">
                  <c:v>3.0714505411035139E-3</c:v>
                </c:pt>
                <c:pt idx="362">
                  <c:v>3.1061469351845905E-3</c:v>
                </c:pt>
                <c:pt idx="363">
                  <c:v>3.1374138793350947E-3</c:v>
                </c:pt>
                <c:pt idx="364">
                  <c:v>3.1647703173003192E-3</c:v>
                </c:pt>
                <c:pt idx="365">
                  <c:v>3.1972683082475716E-3</c:v>
                </c:pt>
                <c:pt idx="366">
                  <c:v>3.2283639645293667E-3</c:v>
                </c:pt>
                <c:pt idx="367">
                  <c:v>3.2454911552540484E-3</c:v>
                </c:pt>
                <c:pt idx="368">
                  <c:v>3.2205897660401218E-3</c:v>
                </c:pt>
                <c:pt idx="369">
                  <c:v>3.2387873071338339E-3</c:v>
                </c:pt>
                <c:pt idx="370">
                  <c:v>3.2589752382576466E-3</c:v>
                </c:pt>
                <c:pt idx="371">
                  <c:v>3.2765409211857272E-3</c:v>
                </c:pt>
                <c:pt idx="372">
                  <c:v>3.2864357823059768E-3</c:v>
                </c:pt>
                <c:pt idx="373">
                  <c:v>3.3069365046400935E-3</c:v>
                </c:pt>
                <c:pt idx="374">
                  <c:v>3.3219208894400905E-3</c:v>
                </c:pt>
                <c:pt idx="375">
                  <c:v>3.3414765200965599E-3</c:v>
                </c:pt>
                <c:pt idx="376">
                  <c:v>3.3581785586971878E-3</c:v>
                </c:pt>
                <c:pt idx="377">
                  <c:v>3.3754045047832944E-3</c:v>
                </c:pt>
                <c:pt idx="378">
                  <c:v>3.3564527935028166E-3</c:v>
                </c:pt>
                <c:pt idx="379">
                  <c:v>3.3845802180651682E-3</c:v>
                </c:pt>
                <c:pt idx="380">
                  <c:v>3.4082016949703803E-3</c:v>
                </c:pt>
                <c:pt idx="381">
                  <c:v>3.4285938626655386E-3</c:v>
                </c:pt>
                <c:pt idx="382">
                  <c:v>3.4545215030323808E-3</c:v>
                </c:pt>
                <c:pt idx="383">
                  <c:v>3.4922661648941846E-3</c:v>
                </c:pt>
                <c:pt idx="384">
                  <c:v>3.5270045154221661E-3</c:v>
                </c:pt>
                <c:pt idx="385">
                  <c:v>3.5475845976261629E-3</c:v>
                </c:pt>
                <c:pt idx="386">
                  <c:v>3.5715441426334938E-3</c:v>
                </c:pt>
                <c:pt idx="387">
                  <c:v>3.60648565253738E-3</c:v>
                </c:pt>
                <c:pt idx="388">
                  <c:v>3.5885033171325497E-3</c:v>
                </c:pt>
                <c:pt idx="389">
                  <c:v>3.6124388324963929E-3</c:v>
                </c:pt>
                <c:pt idx="390">
                  <c:v>3.6357354621450997E-3</c:v>
                </c:pt>
                <c:pt idx="391">
                  <c:v>3.6627261240903095E-3</c:v>
                </c:pt>
                <c:pt idx="392">
                  <c:v>3.6962361981830315E-3</c:v>
                </c:pt>
                <c:pt idx="393">
                  <c:v>3.7220849089496413E-3</c:v>
                </c:pt>
                <c:pt idx="394">
                  <c:v>3.7531803202925486E-3</c:v>
                </c:pt>
                <c:pt idx="395">
                  <c:v>3.7894224909668984E-3</c:v>
                </c:pt>
                <c:pt idx="396">
                  <c:v>3.8244438945965607E-3</c:v>
                </c:pt>
                <c:pt idx="397">
                  <c:v>3.8629606537575328E-3</c:v>
                </c:pt>
                <c:pt idx="398">
                  <c:v>3.8531777867137989E-3</c:v>
                </c:pt>
                <c:pt idx="399">
                  <c:v>3.9000994354976741E-3</c:v>
                </c:pt>
                <c:pt idx="400">
                  <c:v>3.9472074809036462E-3</c:v>
                </c:pt>
                <c:pt idx="401">
                  <c:v>3.9922182547399918E-3</c:v>
                </c:pt>
                <c:pt idx="402">
                  <c:v>4.0358005193261662E-3</c:v>
                </c:pt>
                <c:pt idx="403">
                  <c:v>4.0780122364480241E-3</c:v>
                </c:pt>
                <c:pt idx="404">
                  <c:v>4.1259667916291086E-3</c:v>
                </c:pt>
                <c:pt idx="405">
                  <c:v>4.1582070913013568E-3</c:v>
                </c:pt>
                <c:pt idx="406">
                  <c:v>4.1938006458385269E-3</c:v>
                </c:pt>
                <c:pt idx="407">
                  <c:v>4.2233753773302336E-3</c:v>
                </c:pt>
                <c:pt idx="408">
                  <c:v>4.202714749440878E-3</c:v>
                </c:pt>
                <c:pt idx="409">
                  <c:v>4.2336415468375022E-3</c:v>
                </c:pt>
                <c:pt idx="410">
                  <c:v>4.2596623379979083E-3</c:v>
                </c:pt>
                <c:pt idx="411">
                  <c:v>4.2998948036778407E-3</c:v>
                </c:pt>
                <c:pt idx="412">
                  <c:v>4.3412500085479996E-3</c:v>
                </c:pt>
                <c:pt idx="413">
                  <c:v>4.3971016645923261E-3</c:v>
                </c:pt>
                <c:pt idx="414">
                  <c:v>4.4643793743271527E-3</c:v>
                </c:pt>
                <c:pt idx="415">
                  <c:v>4.5240536293077978E-3</c:v>
                </c:pt>
                <c:pt idx="416">
                  <c:v>4.5832875786021689E-3</c:v>
                </c:pt>
                <c:pt idx="417">
                  <c:v>4.6493435754932661E-3</c:v>
                </c:pt>
                <c:pt idx="418">
                  <c:v>4.6559720904959792E-3</c:v>
                </c:pt>
                <c:pt idx="419">
                  <c:v>4.7085212112463002E-3</c:v>
                </c:pt>
                <c:pt idx="420">
                  <c:v>4.7544589454867588E-3</c:v>
                </c:pt>
                <c:pt idx="421">
                  <c:v>4.8039753864334142E-3</c:v>
                </c:pt>
                <c:pt idx="422">
                  <c:v>4.8647903202242325E-3</c:v>
                </c:pt>
                <c:pt idx="423">
                  <c:v>4.913146935153938E-3</c:v>
                </c:pt>
                <c:pt idx="424">
                  <c:v>4.9563310901461878E-3</c:v>
                </c:pt>
                <c:pt idx="425">
                  <c:v>5.0223792331872772E-3</c:v>
                </c:pt>
                <c:pt idx="426">
                  <c:v>5.0976020834231561E-3</c:v>
                </c:pt>
                <c:pt idx="427">
                  <c:v>5.1875725689824086E-3</c:v>
                </c:pt>
                <c:pt idx="428">
                  <c:v>5.2276788685465527E-3</c:v>
                </c:pt>
                <c:pt idx="429">
                  <c:v>5.3181147250104472E-3</c:v>
                </c:pt>
                <c:pt idx="430">
                  <c:v>5.4488972243751273E-3</c:v>
                </c:pt>
                <c:pt idx="431">
                  <c:v>5.5573710042828737E-3</c:v>
                </c:pt>
                <c:pt idx="432">
                  <c:v>5.6686898899818202E-3</c:v>
                </c:pt>
                <c:pt idx="433">
                  <c:v>5.7901001797427557E-3</c:v>
                </c:pt>
                <c:pt idx="434">
                  <c:v>5.882694260236002E-3</c:v>
                </c:pt>
                <c:pt idx="435">
                  <c:v>5.9934091504625329E-3</c:v>
                </c:pt>
                <c:pt idx="436">
                  <c:v>6.0600373786556631E-3</c:v>
                </c:pt>
                <c:pt idx="437">
                  <c:v>6.1332001819573009E-3</c:v>
                </c:pt>
                <c:pt idx="438">
                  <c:v>6.1130132404346362E-3</c:v>
                </c:pt>
                <c:pt idx="439">
                  <c:v>6.1380843968554125E-3</c:v>
                </c:pt>
                <c:pt idx="440">
                  <c:v>6.1760691776895933E-3</c:v>
                </c:pt>
                <c:pt idx="441">
                  <c:v>6.2213834567414463E-3</c:v>
                </c:pt>
                <c:pt idx="442">
                  <c:v>6.3145590389256986E-3</c:v>
                </c:pt>
                <c:pt idx="443">
                  <c:v>6.3653886338228931E-3</c:v>
                </c:pt>
                <c:pt idx="444">
                  <c:v>6.4206958496150169E-3</c:v>
                </c:pt>
                <c:pt idx="445">
                  <c:v>6.4639850370420771E-3</c:v>
                </c:pt>
                <c:pt idx="446">
                  <c:v>6.5310140045704169E-3</c:v>
                </c:pt>
                <c:pt idx="447">
                  <c:v>6.6151208871329126E-3</c:v>
                </c:pt>
                <c:pt idx="448">
                  <c:v>6.5963069191659349E-3</c:v>
                </c:pt>
                <c:pt idx="449">
                  <c:v>6.6691543259634906E-3</c:v>
                </c:pt>
                <c:pt idx="450">
                  <c:v>6.7339578091322461E-3</c:v>
                </c:pt>
                <c:pt idx="451">
                  <c:v>6.8212117003060803E-3</c:v>
                </c:pt>
                <c:pt idx="452">
                  <c:v>6.9071174156965136E-3</c:v>
                </c:pt>
                <c:pt idx="453">
                  <c:v>6.9618927907164662E-3</c:v>
                </c:pt>
                <c:pt idx="454">
                  <c:v>7.0428028297207677E-3</c:v>
                </c:pt>
                <c:pt idx="455">
                  <c:v>7.1256499475680453E-3</c:v>
                </c:pt>
                <c:pt idx="456">
                  <c:v>7.2584303792300638E-3</c:v>
                </c:pt>
                <c:pt idx="457">
                  <c:v>7.4154271107403323E-3</c:v>
                </c:pt>
                <c:pt idx="458">
                  <c:v>7.4635988067881997E-3</c:v>
                </c:pt>
                <c:pt idx="459">
                  <c:v>7.6049240911151431E-3</c:v>
                </c:pt>
                <c:pt idx="460">
                  <c:v>7.7266237764104205E-3</c:v>
                </c:pt>
                <c:pt idx="461">
                  <c:v>7.8964501607085968E-3</c:v>
                </c:pt>
                <c:pt idx="462">
                  <c:v>8.0214440151322088E-3</c:v>
                </c:pt>
                <c:pt idx="463">
                  <c:v>8.0716045253616305E-3</c:v>
                </c:pt>
                <c:pt idx="464">
                  <c:v>8.1651522218605388E-3</c:v>
                </c:pt>
                <c:pt idx="465">
                  <c:v>8.2667235205145066E-3</c:v>
                </c:pt>
                <c:pt idx="466">
                  <c:v>8.3884975735239401E-3</c:v>
                </c:pt>
                <c:pt idx="467">
                  <c:v>8.3983798874149342E-3</c:v>
                </c:pt>
                <c:pt idx="468">
                  <c:v>8.325490455007141E-3</c:v>
                </c:pt>
                <c:pt idx="469">
                  <c:v>8.3604232359651143E-3</c:v>
                </c:pt>
                <c:pt idx="470">
                  <c:v>8.3609136683723273E-3</c:v>
                </c:pt>
                <c:pt idx="471">
                  <c:v>8.3649348523151795E-3</c:v>
                </c:pt>
                <c:pt idx="472">
                  <c:v>8.313342771248634E-3</c:v>
                </c:pt>
                <c:pt idx="473">
                  <c:v>8.3420624032341881E-3</c:v>
                </c:pt>
                <c:pt idx="474">
                  <c:v>8.3469849116858189E-3</c:v>
                </c:pt>
                <c:pt idx="475">
                  <c:v>8.3244685409659593E-3</c:v>
                </c:pt>
                <c:pt idx="476">
                  <c:v>8.295392745620328E-3</c:v>
                </c:pt>
                <c:pt idx="477">
                  <c:v>8.2574457429582127E-3</c:v>
                </c:pt>
                <c:pt idx="478">
                  <c:v>8.2159914640313175E-3</c:v>
                </c:pt>
                <c:pt idx="479">
                  <c:v>8.210416311660031E-3</c:v>
                </c:pt>
                <c:pt idx="480">
                  <c:v>8.2366676443904382E-3</c:v>
                </c:pt>
                <c:pt idx="481">
                  <c:v>8.3477600610497756E-3</c:v>
                </c:pt>
                <c:pt idx="482">
                  <c:v>8.4765066972614014E-3</c:v>
                </c:pt>
                <c:pt idx="483">
                  <c:v>8.5916096118996213E-3</c:v>
                </c:pt>
                <c:pt idx="484">
                  <c:v>8.730569115453099E-3</c:v>
                </c:pt>
                <c:pt idx="485">
                  <c:v>8.8616273602070902E-3</c:v>
                </c:pt>
                <c:pt idx="486">
                  <c:v>9.0049234624870866E-3</c:v>
                </c:pt>
                <c:pt idx="487">
                  <c:v>9.1019897272234824E-3</c:v>
                </c:pt>
                <c:pt idx="488">
                  <c:v>9.0413444304212973E-3</c:v>
                </c:pt>
                <c:pt idx="489">
                  <c:v>9.0969373743608924E-3</c:v>
                </c:pt>
                <c:pt idx="490">
                  <c:v>9.1332032269632844E-3</c:v>
                </c:pt>
                <c:pt idx="491">
                  <c:v>9.284947616030834E-3</c:v>
                </c:pt>
                <c:pt idx="492">
                  <c:v>9.3675915561966215E-3</c:v>
                </c:pt>
                <c:pt idx="493">
                  <c:v>9.3719601099400852E-3</c:v>
                </c:pt>
                <c:pt idx="494">
                  <c:v>9.4154740540530989E-3</c:v>
                </c:pt>
                <c:pt idx="495">
                  <c:v>9.4029496003560937E-3</c:v>
                </c:pt>
                <c:pt idx="496">
                  <c:v>9.4899688841491355E-3</c:v>
                </c:pt>
                <c:pt idx="497">
                  <c:v>9.5307562757031162E-3</c:v>
                </c:pt>
                <c:pt idx="498">
                  <c:v>9.5152201942128364E-3</c:v>
                </c:pt>
                <c:pt idx="499">
                  <c:v>9.643136006265535E-3</c:v>
                </c:pt>
                <c:pt idx="500">
                  <c:v>9.7563998794033911E-3</c:v>
                </c:pt>
                <c:pt idx="501">
                  <c:v>9.9537268431103207E-3</c:v>
                </c:pt>
                <c:pt idx="502">
                  <c:v>1.0084949511298779E-2</c:v>
                </c:pt>
                <c:pt idx="503">
                  <c:v>1.0280391374938412E-2</c:v>
                </c:pt>
                <c:pt idx="504">
                  <c:v>1.0457596726776401E-2</c:v>
                </c:pt>
                <c:pt idx="505">
                  <c:v>1.0651687816416552E-2</c:v>
                </c:pt>
                <c:pt idx="506">
                  <c:v>1.0878756344794059E-2</c:v>
                </c:pt>
                <c:pt idx="507">
                  <c:v>1.1038366985408164E-2</c:v>
                </c:pt>
                <c:pt idx="508">
                  <c:v>1.100200044028452E-2</c:v>
                </c:pt>
                <c:pt idx="509">
                  <c:v>1.1006764120423125E-2</c:v>
                </c:pt>
                <c:pt idx="510">
                  <c:v>1.1077259786448157E-2</c:v>
                </c:pt>
                <c:pt idx="511">
                  <c:v>1.112465528941968E-2</c:v>
                </c:pt>
                <c:pt idx="512">
                  <c:v>1.1076057374603305E-2</c:v>
                </c:pt>
                <c:pt idx="513">
                  <c:v>1.1012462683817151E-2</c:v>
                </c:pt>
                <c:pt idx="514">
                  <c:v>1.0823548155267249E-2</c:v>
                </c:pt>
                <c:pt idx="515">
                  <c:v>1.0772060120436685E-2</c:v>
                </c:pt>
                <c:pt idx="516">
                  <c:v>1.0720521239581926E-2</c:v>
                </c:pt>
                <c:pt idx="517">
                  <c:v>1.0604078657235573E-2</c:v>
                </c:pt>
                <c:pt idx="518">
                  <c:v>1.0424536802803613E-2</c:v>
                </c:pt>
                <c:pt idx="519">
                  <c:v>1.0356163927984496E-2</c:v>
                </c:pt>
                <c:pt idx="520">
                  <c:v>1.02828474856654E-2</c:v>
                </c:pt>
                <c:pt idx="521">
                  <c:v>1.016889454555938E-2</c:v>
                </c:pt>
                <c:pt idx="522">
                  <c:v>1.0042777855222408E-2</c:v>
                </c:pt>
                <c:pt idx="523">
                  <c:v>9.9275140178309469E-3</c:v>
                </c:pt>
                <c:pt idx="524">
                  <c:v>9.7180985455854532E-3</c:v>
                </c:pt>
                <c:pt idx="525">
                  <c:v>9.550946589684025E-3</c:v>
                </c:pt>
                <c:pt idx="526">
                  <c:v>9.3598644028978946E-3</c:v>
                </c:pt>
                <c:pt idx="527">
                  <c:v>9.1681574371079693E-3</c:v>
                </c:pt>
                <c:pt idx="528">
                  <c:v>8.9547016780544136E-3</c:v>
                </c:pt>
                <c:pt idx="529">
                  <c:v>8.7843674005816993E-3</c:v>
                </c:pt>
                <c:pt idx="530">
                  <c:v>8.7020422882476203E-3</c:v>
                </c:pt>
                <c:pt idx="531">
                  <c:v>8.6556436170730621E-3</c:v>
                </c:pt>
                <c:pt idx="532">
                  <c:v>8.5692609488398404E-3</c:v>
                </c:pt>
                <c:pt idx="533">
                  <c:v>8.4782823915231214E-3</c:v>
                </c:pt>
                <c:pt idx="534">
                  <c:v>8.3715528142908266E-3</c:v>
                </c:pt>
                <c:pt idx="535">
                  <c:v>8.3510862682416153E-3</c:v>
                </c:pt>
                <c:pt idx="536">
                  <c:v>8.3356830466139644E-3</c:v>
                </c:pt>
                <c:pt idx="537">
                  <c:v>8.3509968825504453E-3</c:v>
                </c:pt>
                <c:pt idx="538">
                  <c:v>8.2986954186902995E-3</c:v>
                </c:pt>
                <c:pt idx="539">
                  <c:v>8.365152353303127E-3</c:v>
                </c:pt>
                <c:pt idx="540">
                  <c:v>8.4327168506231794E-3</c:v>
                </c:pt>
                <c:pt idx="541">
                  <c:v>8.4745974712178828E-3</c:v>
                </c:pt>
                <c:pt idx="542">
                  <c:v>8.4619717877122014E-3</c:v>
                </c:pt>
                <c:pt idx="543">
                  <c:v>8.4869430145168238E-3</c:v>
                </c:pt>
                <c:pt idx="544">
                  <c:v>8.5457120770991869E-3</c:v>
                </c:pt>
                <c:pt idx="545">
                  <c:v>8.5809560858537606E-3</c:v>
                </c:pt>
                <c:pt idx="546">
                  <c:v>8.643641809830023E-3</c:v>
                </c:pt>
                <c:pt idx="547">
                  <c:v>8.6594270322489942E-3</c:v>
                </c:pt>
                <c:pt idx="548">
                  <c:v>8.5879498239542478E-3</c:v>
                </c:pt>
                <c:pt idx="549">
                  <c:v>8.56058937882994E-3</c:v>
                </c:pt>
                <c:pt idx="550">
                  <c:v>8.554490562511341E-3</c:v>
                </c:pt>
                <c:pt idx="551">
                  <c:v>8.5493842970480235E-3</c:v>
                </c:pt>
                <c:pt idx="552">
                  <c:v>8.5274484780518134E-3</c:v>
                </c:pt>
                <c:pt idx="553">
                  <c:v>8.536467730554222E-3</c:v>
                </c:pt>
                <c:pt idx="554">
                  <c:v>8.5425185752747834E-3</c:v>
                </c:pt>
                <c:pt idx="555">
                  <c:v>8.5571538015531655E-3</c:v>
                </c:pt>
                <c:pt idx="556">
                  <c:v>8.5580809278088549E-3</c:v>
                </c:pt>
                <c:pt idx="557">
                  <c:v>8.5373325835303524E-3</c:v>
                </c:pt>
                <c:pt idx="558">
                  <c:v>8.4239844604044618E-3</c:v>
                </c:pt>
                <c:pt idx="559">
                  <c:v>8.4183959259472307E-3</c:v>
                </c:pt>
                <c:pt idx="560">
                  <c:v>8.4337776516762632E-3</c:v>
                </c:pt>
                <c:pt idx="561">
                  <c:v>8.4056489474950667E-3</c:v>
                </c:pt>
                <c:pt idx="562">
                  <c:v>8.4137046631556616E-3</c:v>
                </c:pt>
                <c:pt idx="563">
                  <c:v>8.4234412409789333E-3</c:v>
                </c:pt>
                <c:pt idx="564">
                  <c:v>8.4553992750195078E-3</c:v>
                </c:pt>
                <c:pt idx="565">
                  <c:v>8.5348420543749446E-3</c:v>
                </c:pt>
                <c:pt idx="566">
                  <c:v>8.5775388272132068E-3</c:v>
                </c:pt>
                <c:pt idx="567">
                  <c:v>8.6435091142252306E-3</c:v>
                </c:pt>
                <c:pt idx="568">
                  <c:v>8.5943978609988175E-3</c:v>
                </c:pt>
                <c:pt idx="569">
                  <c:v>8.6678589845719696E-3</c:v>
                </c:pt>
                <c:pt idx="570">
                  <c:v>8.747530112167742E-3</c:v>
                </c:pt>
                <c:pt idx="571">
                  <c:v>8.7728702753395241E-3</c:v>
                </c:pt>
                <c:pt idx="572">
                  <c:v>8.836087325714519E-3</c:v>
                </c:pt>
                <c:pt idx="573">
                  <c:v>8.9089928469601194E-3</c:v>
                </c:pt>
                <c:pt idx="574">
                  <c:v>9.0008946845678353E-3</c:v>
                </c:pt>
                <c:pt idx="575">
                  <c:v>9.0744311927913428E-3</c:v>
                </c:pt>
                <c:pt idx="576">
                  <c:v>9.1403400677949696E-3</c:v>
                </c:pt>
                <c:pt idx="577">
                  <c:v>9.2929707244866246E-3</c:v>
                </c:pt>
                <c:pt idx="578">
                  <c:v>9.4937178743373252E-3</c:v>
                </c:pt>
                <c:pt idx="579">
                  <c:v>9.7813900800238201E-3</c:v>
                </c:pt>
                <c:pt idx="580">
                  <c:v>1.0117965786657196E-2</c:v>
                </c:pt>
                <c:pt idx="581">
                  <c:v>1.0513123328111093E-2</c:v>
                </c:pt>
                <c:pt idx="582">
                  <c:v>1.0972239859787795E-2</c:v>
                </c:pt>
                <c:pt idx="583">
                  <c:v>1.1485858348107596E-2</c:v>
                </c:pt>
                <c:pt idx="584">
                  <c:v>1.1922490665140395E-2</c:v>
                </c:pt>
                <c:pt idx="585">
                  <c:v>1.2380048137300283E-2</c:v>
                </c:pt>
                <c:pt idx="586">
                  <c:v>1.2743075575766333E-2</c:v>
                </c:pt>
                <c:pt idx="587">
                  <c:v>1.3109850159746472E-2</c:v>
                </c:pt>
                <c:pt idx="588">
                  <c:v>1.330177597022267E-2</c:v>
                </c:pt>
                <c:pt idx="589">
                  <c:v>1.348946301847777E-2</c:v>
                </c:pt>
                <c:pt idx="590">
                  <c:v>1.364799718520256E-2</c:v>
                </c:pt>
                <c:pt idx="591">
                  <c:v>1.3732017122133735E-2</c:v>
                </c:pt>
                <c:pt idx="592">
                  <c:v>1.3713846295293625E-2</c:v>
                </c:pt>
                <c:pt idx="593">
                  <c:v>1.3843121174188787E-2</c:v>
                </c:pt>
                <c:pt idx="594">
                  <c:v>1.3920469195647975E-2</c:v>
                </c:pt>
                <c:pt idx="595">
                  <c:v>1.3873285253132235E-2</c:v>
                </c:pt>
                <c:pt idx="596">
                  <c:v>1.3913534800196371E-2</c:v>
                </c:pt>
                <c:pt idx="597">
                  <c:v>1.411151029453755E-2</c:v>
                </c:pt>
                <c:pt idx="598">
                  <c:v>1.4179717330715796E-2</c:v>
                </c:pt>
                <c:pt idx="599">
                  <c:v>1.4289785182159332E-2</c:v>
                </c:pt>
                <c:pt idx="600">
                  <c:v>1.4376763560938482E-2</c:v>
                </c:pt>
                <c:pt idx="601">
                  <c:v>1.4605522641324737E-2</c:v>
                </c:pt>
                <c:pt idx="602">
                  <c:v>1.4991249260941659E-2</c:v>
                </c:pt>
                <c:pt idx="603">
                  <c:v>1.5419589283140704E-2</c:v>
                </c:pt>
                <c:pt idx="604">
                  <c:v>1.5816806746740842E-2</c:v>
                </c:pt>
                <c:pt idx="605">
                  <c:v>1.6163170440849077E-2</c:v>
                </c:pt>
                <c:pt idx="606">
                  <c:v>1.6887735710349013E-2</c:v>
                </c:pt>
                <c:pt idx="607">
                  <c:v>1.7636452404530475E-2</c:v>
                </c:pt>
                <c:pt idx="608">
                  <c:v>1.7745428716436033E-2</c:v>
                </c:pt>
                <c:pt idx="609">
                  <c:v>1.7888126158050396E-2</c:v>
                </c:pt>
                <c:pt idx="610">
                  <c:v>1.7973260532603608E-2</c:v>
                </c:pt>
                <c:pt idx="611">
                  <c:v>1.7828877701554374E-2</c:v>
                </c:pt>
                <c:pt idx="612">
                  <c:v>1.7331934997368386E-2</c:v>
                </c:pt>
                <c:pt idx="613">
                  <c:v>1.6831098839002398E-2</c:v>
                </c:pt>
                <c:pt idx="614">
                  <c:v>1.6679547954776931E-2</c:v>
                </c:pt>
                <c:pt idx="615">
                  <c:v>1.6531694983235128E-2</c:v>
                </c:pt>
                <c:pt idx="616">
                  <c:v>1.6205864623708904E-2</c:v>
                </c:pt>
                <c:pt idx="617">
                  <c:v>1.5800680360473086E-2</c:v>
                </c:pt>
                <c:pt idx="618">
                  <c:v>1.539916289509931E-2</c:v>
                </c:pt>
                <c:pt idx="619">
                  <c:v>1.5312863751545478E-2</c:v>
                </c:pt>
                <c:pt idx="620">
                  <c:v>1.5419566184138919E-2</c:v>
                </c:pt>
                <c:pt idx="621">
                  <c:v>1.5563353756939572E-2</c:v>
                </c:pt>
                <c:pt idx="622">
                  <c:v>1.5791073925721134E-2</c:v>
                </c:pt>
                <c:pt idx="623">
                  <c:v>1.6028195781101193E-2</c:v>
                </c:pt>
                <c:pt idx="624">
                  <c:v>1.6183960221782881E-2</c:v>
                </c:pt>
                <c:pt idx="625">
                  <c:v>1.6154460700055662E-2</c:v>
                </c:pt>
                <c:pt idx="626">
                  <c:v>1.6122377893965381E-2</c:v>
                </c:pt>
                <c:pt idx="627">
                  <c:v>1.6349017902415944E-2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ser>
          <c:idx val="1"/>
          <c:order val="1"/>
          <c:tx>
            <c:v>Eq. (A41)</c:v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Лист1!$S$3:$S$630</c:f>
              <c:numCache>
                <c:formatCode>General</c:formatCode>
                <c:ptCount val="628"/>
                <c:pt idx="0">
                  <c:v>1.4361455E-2</c:v>
                </c:pt>
                <c:pt idx="1">
                  <c:v>1.0031737000000001E-2</c:v>
                </c:pt>
                <c:pt idx="2">
                  <c:v>8.3639639999999998E-3</c:v>
                </c:pt>
                <c:pt idx="3">
                  <c:v>7.4690310000000001E-3</c:v>
                </c:pt>
                <c:pt idx="4">
                  <c:v>6.9838620000000004E-3</c:v>
                </c:pt>
                <c:pt idx="5">
                  <c:v>6.9282659999999998E-3</c:v>
                </c:pt>
                <c:pt idx="6">
                  <c:v>6.5876420000000003E-3</c:v>
                </c:pt>
                <c:pt idx="7">
                  <c:v>6.5156240000000002E-3</c:v>
                </c:pt>
                <c:pt idx="8">
                  <c:v>4.9529470000000001E-3</c:v>
                </c:pt>
                <c:pt idx="9">
                  <c:v>4.8526749999999999E-3</c:v>
                </c:pt>
                <c:pt idx="10">
                  <c:v>4.8654500000000003E-3</c:v>
                </c:pt>
                <c:pt idx="11">
                  <c:v>4.8424890000000002E-3</c:v>
                </c:pt>
                <c:pt idx="12">
                  <c:v>4.9624420000000001E-3</c:v>
                </c:pt>
                <c:pt idx="13">
                  <c:v>5.0801570000000001E-3</c:v>
                </c:pt>
                <c:pt idx="14">
                  <c:v>4.9793720000000001E-3</c:v>
                </c:pt>
                <c:pt idx="15">
                  <c:v>4.9610369999999997E-3</c:v>
                </c:pt>
                <c:pt idx="16">
                  <c:v>4.9802819999999999E-3</c:v>
                </c:pt>
                <c:pt idx="17">
                  <c:v>4.9609709999999998E-3</c:v>
                </c:pt>
                <c:pt idx="18">
                  <c:v>4.1717669999999998E-3</c:v>
                </c:pt>
                <c:pt idx="19">
                  <c:v>4.0046099999999996E-3</c:v>
                </c:pt>
                <c:pt idx="20">
                  <c:v>4.0260039999999997E-3</c:v>
                </c:pt>
                <c:pt idx="21">
                  <c:v>4.0610860000000002E-3</c:v>
                </c:pt>
                <c:pt idx="22">
                  <c:v>4.0633249999999996E-3</c:v>
                </c:pt>
                <c:pt idx="23">
                  <c:v>4.1334509999999998E-3</c:v>
                </c:pt>
                <c:pt idx="24">
                  <c:v>4.1363620000000002E-3</c:v>
                </c:pt>
                <c:pt idx="25">
                  <c:v>4.2312019999999999E-3</c:v>
                </c:pt>
                <c:pt idx="26">
                  <c:v>4.3107909999999996E-3</c:v>
                </c:pt>
                <c:pt idx="27">
                  <c:v>4.3284860000000003E-3</c:v>
                </c:pt>
                <c:pt idx="28">
                  <c:v>3.84768E-3</c:v>
                </c:pt>
                <c:pt idx="29">
                  <c:v>3.7810690000000002E-3</c:v>
                </c:pt>
                <c:pt idx="30">
                  <c:v>3.7512029999999998E-3</c:v>
                </c:pt>
                <c:pt idx="31">
                  <c:v>3.6995330000000001E-3</c:v>
                </c:pt>
                <c:pt idx="32">
                  <c:v>3.6052409999999999E-3</c:v>
                </c:pt>
                <c:pt idx="33">
                  <c:v>3.5007900000000002E-3</c:v>
                </c:pt>
                <c:pt idx="34">
                  <c:v>3.4059279999999999E-3</c:v>
                </c:pt>
                <c:pt idx="35">
                  <c:v>3.365626E-3</c:v>
                </c:pt>
                <c:pt idx="36">
                  <c:v>3.2804779999999999E-3</c:v>
                </c:pt>
                <c:pt idx="37">
                  <c:v>3.2106280000000001E-3</c:v>
                </c:pt>
                <c:pt idx="38">
                  <c:v>2.8039969999999999E-3</c:v>
                </c:pt>
                <c:pt idx="39">
                  <c:v>2.7601840000000002E-3</c:v>
                </c:pt>
                <c:pt idx="40">
                  <c:v>2.7312899999999999E-3</c:v>
                </c:pt>
                <c:pt idx="41">
                  <c:v>2.6572190000000002E-3</c:v>
                </c:pt>
                <c:pt idx="42">
                  <c:v>2.6111649999999999E-3</c:v>
                </c:pt>
                <c:pt idx="43">
                  <c:v>2.5411689999999998E-3</c:v>
                </c:pt>
                <c:pt idx="44">
                  <c:v>2.437341E-3</c:v>
                </c:pt>
                <c:pt idx="45">
                  <c:v>2.3413990000000001E-3</c:v>
                </c:pt>
                <c:pt idx="46">
                  <c:v>2.2270150000000002E-3</c:v>
                </c:pt>
                <c:pt idx="47">
                  <c:v>2.1259949999999999E-3</c:v>
                </c:pt>
                <c:pt idx="48">
                  <c:v>1.854126E-3</c:v>
                </c:pt>
                <c:pt idx="49">
                  <c:v>1.7628819999999999E-3</c:v>
                </c:pt>
                <c:pt idx="50">
                  <c:v>1.6851679999999999E-3</c:v>
                </c:pt>
                <c:pt idx="51">
                  <c:v>1.6007949999999999E-3</c:v>
                </c:pt>
                <c:pt idx="52">
                  <c:v>1.5209819999999999E-3</c:v>
                </c:pt>
                <c:pt idx="53">
                  <c:v>1.449121E-3</c:v>
                </c:pt>
                <c:pt idx="54">
                  <c:v>1.3754290000000001E-3</c:v>
                </c:pt>
                <c:pt idx="55">
                  <c:v>1.308783E-3</c:v>
                </c:pt>
                <c:pt idx="56">
                  <c:v>1.2420459999999999E-3</c:v>
                </c:pt>
                <c:pt idx="57">
                  <c:v>1.1791099999999999E-3</c:v>
                </c:pt>
                <c:pt idx="58">
                  <c:v>1.047295E-3</c:v>
                </c:pt>
                <c:pt idx="59">
                  <c:v>9.9464200000000001E-4</c:v>
                </c:pt>
                <c:pt idx="60">
                  <c:v>9.4284600000000001E-4</c:v>
                </c:pt>
                <c:pt idx="61">
                  <c:v>8.9315499999999997E-4</c:v>
                </c:pt>
                <c:pt idx="62">
                  <c:v>8.4862399999999997E-4</c:v>
                </c:pt>
                <c:pt idx="63">
                  <c:v>8.0947099999999998E-4</c:v>
                </c:pt>
                <c:pt idx="64">
                  <c:v>7.7205899999999996E-4</c:v>
                </c:pt>
                <c:pt idx="65">
                  <c:v>7.3769600000000003E-4</c:v>
                </c:pt>
                <c:pt idx="66">
                  <c:v>7.0876900000000004E-4</c:v>
                </c:pt>
                <c:pt idx="67">
                  <c:v>6.8339599999999996E-4</c:v>
                </c:pt>
                <c:pt idx="68">
                  <c:v>6.223E-4</c:v>
                </c:pt>
                <c:pt idx="69">
                  <c:v>6.0281699999999996E-4</c:v>
                </c:pt>
                <c:pt idx="70">
                  <c:v>5.8570699999999998E-4</c:v>
                </c:pt>
                <c:pt idx="71">
                  <c:v>5.7146599999999997E-4</c:v>
                </c:pt>
                <c:pt idx="72">
                  <c:v>5.5879300000000003E-4</c:v>
                </c:pt>
                <c:pt idx="73">
                  <c:v>5.4678099999999998E-4</c:v>
                </c:pt>
                <c:pt idx="74">
                  <c:v>5.3447100000000001E-4</c:v>
                </c:pt>
                <c:pt idx="75">
                  <c:v>5.2370800000000001E-4</c:v>
                </c:pt>
                <c:pt idx="76">
                  <c:v>5.1374600000000004E-4</c:v>
                </c:pt>
                <c:pt idx="77">
                  <c:v>5.0432299999999999E-4</c:v>
                </c:pt>
                <c:pt idx="78">
                  <c:v>4.6941099999999998E-4</c:v>
                </c:pt>
                <c:pt idx="79">
                  <c:v>4.6256299999999998E-4</c:v>
                </c:pt>
                <c:pt idx="80">
                  <c:v>4.5677100000000002E-4</c:v>
                </c:pt>
                <c:pt idx="81">
                  <c:v>4.5088399999999997E-4</c:v>
                </c:pt>
                <c:pt idx="82">
                  <c:v>4.4487200000000002E-4</c:v>
                </c:pt>
                <c:pt idx="83">
                  <c:v>4.4006399999999999E-4</c:v>
                </c:pt>
                <c:pt idx="84">
                  <c:v>4.3624700000000001E-4</c:v>
                </c:pt>
                <c:pt idx="85">
                  <c:v>4.32376E-4</c:v>
                </c:pt>
                <c:pt idx="86">
                  <c:v>4.2876900000000001E-4</c:v>
                </c:pt>
                <c:pt idx="87">
                  <c:v>4.2626900000000001E-4</c:v>
                </c:pt>
                <c:pt idx="88">
                  <c:v>4.0498599999999997E-4</c:v>
                </c:pt>
                <c:pt idx="89">
                  <c:v>4.0311500000000001E-4</c:v>
                </c:pt>
                <c:pt idx="90">
                  <c:v>4.0229300000000002E-4</c:v>
                </c:pt>
                <c:pt idx="91">
                  <c:v>4.01965E-4</c:v>
                </c:pt>
                <c:pt idx="92">
                  <c:v>4.0340100000000001E-4</c:v>
                </c:pt>
                <c:pt idx="93">
                  <c:v>4.0584900000000001E-4</c:v>
                </c:pt>
                <c:pt idx="94">
                  <c:v>4.0874100000000001E-4</c:v>
                </c:pt>
                <c:pt idx="95">
                  <c:v>4.12655E-4</c:v>
                </c:pt>
                <c:pt idx="96">
                  <c:v>4.1640200000000002E-4</c:v>
                </c:pt>
                <c:pt idx="97">
                  <c:v>4.2194699999999999E-4</c:v>
                </c:pt>
                <c:pt idx="98">
                  <c:v>4.0937599999999998E-4</c:v>
                </c:pt>
                <c:pt idx="99">
                  <c:v>4.1465300000000002E-4</c:v>
                </c:pt>
                <c:pt idx="100">
                  <c:v>4.1949100000000003E-4</c:v>
                </c:pt>
                <c:pt idx="101">
                  <c:v>4.2376300000000002E-4</c:v>
                </c:pt>
                <c:pt idx="102">
                  <c:v>4.2892700000000001E-4</c:v>
                </c:pt>
                <c:pt idx="103">
                  <c:v>4.3366100000000001E-4</c:v>
                </c:pt>
                <c:pt idx="104">
                  <c:v>4.3731899999999998E-4</c:v>
                </c:pt>
                <c:pt idx="105">
                  <c:v>4.4095799999999997E-4</c:v>
                </c:pt>
                <c:pt idx="106">
                  <c:v>4.4509399999999999E-4</c:v>
                </c:pt>
                <c:pt idx="107">
                  <c:v>4.4957500000000002E-4</c:v>
                </c:pt>
                <c:pt idx="108">
                  <c:v>4.36391E-4</c:v>
                </c:pt>
                <c:pt idx="109">
                  <c:v>4.41428E-4</c:v>
                </c:pt>
                <c:pt idx="110">
                  <c:v>4.4656299999999997E-4</c:v>
                </c:pt>
                <c:pt idx="111">
                  <c:v>4.5255300000000002E-4</c:v>
                </c:pt>
                <c:pt idx="112">
                  <c:v>4.5915399999999997E-4</c:v>
                </c:pt>
                <c:pt idx="113">
                  <c:v>4.6624399999999999E-4</c:v>
                </c:pt>
                <c:pt idx="114">
                  <c:v>4.7350199999999999E-4</c:v>
                </c:pt>
                <c:pt idx="115">
                  <c:v>4.8094899999999999E-4</c:v>
                </c:pt>
                <c:pt idx="116">
                  <c:v>4.8872800000000001E-4</c:v>
                </c:pt>
                <c:pt idx="117">
                  <c:v>4.9669500000000001E-4</c:v>
                </c:pt>
                <c:pt idx="118">
                  <c:v>4.8564300000000001E-4</c:v>
                </c:pt>
                <c:pt idx="119">
                  <c:v>4.9281399999999995E-4</c:v>
                </c:pt>
                <c:pt idx="120">
                  <c:v>5.0078299999999998E-4</c:v>
                </c:pt>
                <c:pt idx="121">
                  <c:v>5.0793599999999996E-4</c:v>
                </c:pt>
                <c:pt idx="122">
                  <c:v>5.1603300000000005E-4</c:v>
                </c:pt>
                <c:pt idx="123">
                  <c:v>5.2467300000000002E-4</c:v>
                </c:pt>
                <c:pt idx="124">
                  <c:v>5.3325599999999996E-4</c:v>
                </c:pt>
                <c:pt idx="125">
                  <c:v>5.4264199999999997E-4</c:v>
                </c:pt>
                <c:pt idx="126">
                  <c:v>5.5216499999999997E-4</c:v>
                </c:pt>
                <c:pt idx="127">
                  <c:v>5.6268500000000005E-4</c:v>
                </c:pt>
                <c:pt idx="128">
                  <c:v>5.5368500000000005E-4</c:v>
                </c:pt>
                <c:pt idx="129">
                  <c:v>5.6576499999999997E-4</c:v>
                </c:pt>
                <c:pt idx="130">
                  <c:v>5.7800199999999999E-4</c:v>
                </c:pt>
                <c:pt idx="131">
                  <c:v>5.9092300000000003E-4</c:v>
                </c:pt>
                <c:pt idx="132">
                  <c:v>6.0391899999999996E-4</c:v>
                </c:pt>
                <c:pt idx="133">
                  <c:v>6.1732699999999998E-4</c:v>
                </c:pt>
                <c:pt idx="134">
                  <c:v>6.3083900000000001E-4</c:v>
                </c:pt>
                <c:pt idx="135">
                  <c:v>6.4369099999999995E-4</c:v>
                </c:pt>
                <c:pt idx="136">
                  <c:v>6.5620399999999997E-4</c:v>
                </c:pt>
                <c:pt idx="137">
                  <c:v>6.6770900000000005E-4</c:v>
                </c:pt>
                <c:pt idx="138">
                  <c:v>6.5628500000000005E-4</c:v>
                </c:pt>
                <c:pt idx="139">
                  <c:v>6.6650699999999999E-4</c:v>
                </c:pt>
                <c:pt idx="140">
                  <c:v>6.7541200000000002E-4</c:v>
                </c:pt>
                <c:pt idx="141">
                  <c:v>6.8360399999999998E-4</c:v>
                </c:pt>
                <c:pt idx="142">
                  <c:v>6.9052999999999996E-4</c:v>
                </c:pt>
                <c:pt idx="143">
                  <c:v>6.9875299999999998E-4</c:v>
                </c:pt>
                <c:pt idx="144">
                  <c:v>7.0648800000000002E-4</c:v>
                </c:pt>
                <c:pt idx="145">
                  <c:v>7.1331400000000005E-4</c:v>
                </c:pt>
                <c:pt idx="146">
                  <c:v>7.2035600000000001E-4</c:v>
                </c:pt>
                <c:pt idx="147">
                  <c:v>7.2807500000000001E-4</c:v>
                </c:pt>
                <c:pt idx="148">
                  <c:v>7.1394700000000004E-4</c:v>
                </c:pt>
                <c:pt idx="149">
                  <c:v>7.2275099999999999E-4</c:v>
                </c:pt>
                <c:pt idx="150">
                  <c:v>7.3172500000000002E-4</c:v>
                </c:pt>
                <c:pt idx="151">
                  <c:v>7.4215299999999995E-4</c:v>
                </c:pt>
                <c:pt idx="152">
                  <c:v>7.5272900000000005E-4</c:v>
                </c:pt>
                <c:pt idx="153">
                  <c:v>7.6406200000000003E-4</c:v>
                </c:pt>
                <c:pt idx="154">
                  <c:v>7.7495500000000002E-4</c:v>
                </c:pt>
                <c:pt idx="155">
                  <c:v>7.8546499999999995E-4</c:v>
                </c:pt>
                <c:pt idx="156">
                  <c:v>7.9566100000000002E-4</c:v>
                </c:pt>
                <c:pt idx="157">
                  <c:v>8.0533999999999998E-4</c:v>
                </c:pt>
                <c:pt idx="158">
                  <c:v>7.9033E-4</c:v>
                </c:pt>
                <c:pt idx="159">
                  <c:v>7.9803100000000004E-4</c:v>
                </c:pt>
                <c:pt idx="160">
                  <c:v>8.0552499999999997E-4</c:v>
                </c:pt>
                <c:pt idx="161">
                  <c:v>8.1121199999999996E-4</c:v>
                </c:pt>
                <c:pt idx="162">
                  <c:v>8.1733800000000003E-4</c:v>
                </c:pt>
                <c:pt idx="163">
                  <c:v>8.2328999999999996E-4</c:v>
                </c:pt>
                <c:pt idx="164">
                  <c:v>8.2888500000000002E-4</c:v>
                </c:pt>
                <c:pt idx="165">
                  <c:v>8.35653E-4</c:v>
                </c:pt>
                <c:pt idx="166">
                  <c:v>8.4141499999999998E-4</c:v>
                </c:pt>
                <c:pt idx="167">
                  <c:v>8.4731300000000004E-4</c:v>
                </c:pt>
                <c:pt idx="168">
                  <c:v>8.3014500000000001E-4</c:v>
                </c:pt>
                <c:pt idx="169">
                  <c:v>8.3599100000000001E-4</c:v>
                </c:pt>
                <c:pt idx="170">
                  <c:v>8.4246199999999999E-4</c:v>
                </c:pt>
                <c:pt idx="171">
                  <c:v>8.4984500000000001E-4</c:v>
                </c:pt>
                <c:pt idx="172">
                  <c:v>8.5818000000000005E-4</c:v>
                </c:pt>
                <c:pt idx="173">
                  <c:v>8.6652300000000001E-4</c:v>
                </c:pt>
                <c:pt idx="174">
                  <c:v>8.7464800000000001E-4</c:v>
                </c:pt>
                <c:pt idx="175">
                  <c:v>8.8425500000000002E-4</c:v>
                </c:pt>
                <c:pt idx="176">
                  <c:v>8.9554999999999995E-4</c:v>
                </c:pt>
                <c:pt idx="177">
                  <c:v>9.0612500000000003E-4</c:v>
                </c:pt>
                <c:pt idx="178">
                  <c:v>8.9200100000000001E-4</c:v>
                </c:pt>
                <c:pt idx="179">
                  <c:v>9.0306399999999997E-4</c:v>
                </c:pt>
                <c:pt idx="180">
                  <c:v>9.1411300000000003E-4</c:v>
                </c:pt>
                <c:pt idx="181">
                  <c:v>9.26774E-4</c:v>
                </c:pt>
                <c:pt idx="182">
                  <c:v>9.3650099999999996E-4</c:v>
                </c:pt>
                <c:pt idx="183">
                  <c:v>9.4771099999999995E-4</c:v>
                </c:pt>
                <c:pt idx="184">
                  <c:v>9.5827599999999998E-4</c:v>
                </c:pt>
                <c:pt idx="185">
                  <c:v>9.6877400000000005E-4</c:v>
                </c:pt>
                <c:pt idx="186">
                  <c:v>9.7892000000000009E-4</c:v>
                </c:pt>
                <c:pt idx="187">
                  <c:v>9.8793600000000002E-4</c:v>
                </c:pt>
                <c:pt idx="188">
                  <c:v>9.7307899999999996E-4</c:v>
                </c:pt>
                <c:pt idx="189">
                  <c:v>9.8208299999999991E-4</c:v>
                </c:pt>
                <c:pt idx="190">
                  <c:v>9.9022699999999999E-4</c:v>
                </c:pt>
                <c:pt idx="191">
                  <c:v>9.9898799999999992E-4</c:v>
                </c:pt>
                <c:pt idx="192">
                  <c:v>1.0087200000000001E-3</c:v>
                </c:pt>
                <c:pt idx="193">
                  <c:v>1.0190290000000001E-3</c:v>
                </c:pt>
                <c:pt idx="194">
                  <c:v>1.0282539999999999E-3</c:v>
                </c:pt>
                <c:pt idx="195">
                  <c:v>1.0387409999999999E-3</c:v>
                </c:pt>
                <c:pt idx="196">
                  <c:v>1.05058E-3</c:v>
                </c:pt>
                <c:pt idx="197">
                  <c:v>1.0646760000000001E-3</c:v>
                </c:pt>
                <c:pt idx="198">
                  <c:v>1.052861E-3</c:v>
                </c:pt>
                <c:pt idx="199">
                  <c:v>1.0668539999999999E-3</c:v>
                </c:pt>
                <c:pt idx="200">
                  <c:v>1.082658E-3</c:v>
                </c:pt>
                <c:pt idx="201">
                  <c:v>1.0997419999999999E-3</c:v>
                </c:pt>
                <c:pt idx="202">
                  <c:v>1.1155959999999999E-3</c:v>
                </c:pt>
                <c:pt idx="203">
                  <c:v>1.1316169999999999E-3</c:v>
                </c:pt>
                <c:pt idx="204">
                  <c:v>1.148392E-3</c:v>
                </c:pt>
                <c:pt idx="205">
                  <c:v>1.1641850000000001E-3</c:v>
                </c:pt>
                <c:pt idx="206">
                  <c:v>1.180019E-3</c:v>
                </c:pt>
                <c:pt idx="207">
                  <c:v>1.1943399999999999E-3</c:v>
                </c:pt>
                <c:pt idx="208">
                  <c:v>1.1801400000000001E-3</c:v>
                </c:pt>
                <c:pt idx="209">
                  <c:v>1.193115E-3</c:v>
                </c:pt>
                <c:pt idx="210">
                  <c:v>1.2060560000000001E-3</c:v>
                </c:pt>
                <c:pt idx="211">
                  <c:v>1.2179440000000001E-3</c:v>
                </c:pt>
                <c:pt idx="212">
                  <c:v>1.230477E-3</c:v>
                </c:pt>
                <c:pt idx="213">
                  <c:v>1.240639E-3</c:v>
                </c:pt>
                <c:pt idx="214">
                  <c:v>1.250662E-3</c:v>
                </c:pt>
                <c:pt idx="215">
                  <c:v>1.264257E-3</c:v>
                </c:pt>
                <c:pt idx="216">
                  <c:v>1.2765470000000001E-3</c:v>
                </c:pt>
                <c:pt idx="217">
                  <c:v>1.289206E-3</c:v>
                </c:pt>
                <c:pt idx="218">
                  <c:v>1.2717690000000001E-3</c:v>
                </c:pt>
                <c:pt idx="219">
                  <c:v>1.2848549999999999E-3</c:v>
                </c:pt>
                <c:pt idx="220">
                  <c:v>1.3020519999999999E-3</c:v>
                </c:pt>
                <c:pt idx="221">
                  <c:v>1.3157620000000001E-3</c:v>
                </c:pt>
                <c:pt idx="222">
                  <c:v>1.329191E-3</c:v>
                </c:pt>
                <c:pt idx="223">
                  <c:v>1.3440679999999999E-3</c:v>
                </c:pt>
                <c:pt idx="224">
                  <c:v>1.3595910000000001E-3</c:v>
                </c:pt>
                <c:pt idx="225">
                  <c:v>1.3777609999999999E-3</c:v>
                </c:pt>
                <c:pt idx="226">
                  <c:v>1.391516E-3</c:v>
                </c:pt>
                <c:pt idx="227">
                  <c:v>1.4043560000000001E-3</c:v>
                </c:pt>
                <c:pt idx="228">
                  <c:v>1.3894599999999999E-3</c:v>
                </c:pt>
                <c:pt idx="229">
                  <c:v>1.4039980000000001E-3</c:v>
                </c:pt>
                <c:pt idx="230">
                  <c:v>1.418779E-3</c:v>
                </c:pt>
                <c:pt idx="231">
                  <c:v>1.4325290000000001E-3</c:v>
                </c:pt>
                <c:pt idx="232">
                  <c:v>1.4454019999999999E-3</c:v>
                </c:pt>
                <c:pt idx="233">
                  <c:v>1.4588349999999999E-3</c:v>
                </c:pt>
                <c:pt idx="234">
                  <c:v>1.4720270000000001E-3</c:v>
                </c:pt>
                <c:pt idx="235">
                  <c:v>1.4876609999999999E-3</c:v>
                </c:pt>
                <c:pt idx="236">
                  <c:v>1.5000530000000001E-3</c:v>
                </c:pt>
                <c:pt idx="237">
                  <c:v>1.5144519999999999E-3</c:v>
                </c:pt>
                <c:pt idx="238">
                  <c:v>1.4986209999999999E-3</c:v>
                </c:pt>
                <c:pt idx="239">
                  <c:v>1.5154649999999999E-3</c:v>
                </c:pt>
                <c:pt idx="240">
                  <c:v>1.534185E-3</c:v>
                </c:pt>
                <c:pt idx="241">
                  <c:v>1.547594E-3</c:v>
                </c:pt>
                <c:pt idx="242">
                  <c:v>1.56624E-3</c:v>
                </c:pt>
                <c:pt idx="243">
                  <c:v>1.5817940000000001E-3</c:v>
                </c:pt>
                <c:pt idx="244">
                  <c:v>1.5974470000000001E-3</c:v>
                </c:pt>
                <c:pt idx="245">
                  <c:v>1.61326E-3</c:v>
                </c:pt>
                <c:pt idx="246">
                  <c:v>1.6247189999999999E-3</c:v>
                </c:pt>
                <c:pt idx="247">
                  <c:v>1.638423E-3</c:v>
                </c:pt>
                <c:pt idx="248">
                  <c:v>1.6164389999999999E-3</c:v>
                </c:pt>
                <c:pt idx="249">
                  <c:v>1.6265590000000001E-3</c:v>
                </c:pt>
                <c:pt idx="250">
                  <c:v>1.6377099999999999E-3</c:v>
                </c:pt>
                <c:pt idx="251">
                  <c:v>1.6461609999999999E-3</c:v>
                </c:pt>
                <c:pt idx="252">
                  <c:v>1.6581E-3</c:v>
                </c:pt>
                <c:pt idx="253">
                  <c:v>1.6691729999999999E-3</c:v>
                </c:pt>
                <c:pt idx="254">
                  <c:v>1.6804859999999999E-3</c:v>
                </c:pt>
                <c:pt idx="255">
                  <c:v>1.6929849999999999E-3</c:v>
                </c:pt>
                <c:pt idx="256">
                  <c:v>1.70787E-3</c:v>
                </c:pt>
                <c:pt idx="257">
                  <c:v>1.726069E-3</c:v>
                </c:pt>
                <c:pt idx="258">
                  <c:v>1.710519E-3</c:v>
                </c:pt>
                <c:pt idx="259">
                  <c:v>1.7283299999999999E-3</c:v>
                </c:pt>
                <c:pt idx="260">
                  <c:v>1.7475940000000001E-3</c:v>
                </c:pt>
                <c:pt idx="261">
                  <c:v>1.767301E-3</c:v>
                </c:pt>
                <c:pt idx="262">
                  <c:v>1.78823E-3</c:v>
                </c:pt>
                <c:pt idx="263">
                  <c:v>1.808128E-3</c:v>
                </c:pt>
                <c:pt idx="264">
                  <c:v>1.8269499999999999E-3</c:v>
                </c:pt>
                <c:pt idx="265">
                  <c:v>1.846346E-3</c:v>
                </c:pt>
                <c:pt idx="266">
                  <c:v>1.8658119999999999E-3</c:v>
                </c:pt>
                <c:pt idx="267">
                  <c:v>1.8852610000000001E-3</c:v>
                </c:pt>
                <c:pt idx="268">
                  <c:v>1.869999E-3</c:v>
                </c:pt>
                <c:pt idx="269">
                  <c:v>1.8898529999999999E-3</c:v>
                </c:pt>
                <c:pt idx="270">
                  <c:v>1.91219E-3</c:v>
                </c:pt>
                <c:pt idx="271">
                  <c:v>1.933113E-3</c:v>
                </c:pt>
                <c:pt idx="272">
                  <c:v>1.9533060000000001E-3</c:v>
                </c:pt>
                <c:pt idx="273">
                  <c:v>1.9750800000000002E-3</c:v>
                </c:pt>
                <c:pt idx="274">
                  <c:v>1.9950359999999999E-3</c:v>
                </c:pt>
                <c:pt idx="275">
                  <c:v>2.0155910000000002E-3</c:v>
                </c:pt>
                <c:pt idx="276">
                  <c:v>2.0332639999999999E-3</c:v>
                </c:pt>
                <c:pt idx="277">
                  <c:v>2.0466920000000001E-3</c:v>
                </c:pt>
                <c:pt idx="278">
                  <c:v>2.0254499999999998E-3</c:v>
                </c:pt>
                <c:pt idx="279">
                  <c:v>2.0420569999999999E-3</c:v>
                </c:pt>
                <c:pt idx="280">
                  <c:v>2.058402E-3</c:v>
                </c:pt>
                <c:pt idx="281">
                  <c:v>2.0725129999999998E-3</c:v>
                </c:pt>
                <c:pt idx="282">
                  <c:v>2.085366E-3</c:v>
                </c:pt>
                <c:pt idx="283">
                  <c:v>2.101E-3</c:v>
                </c:pt>
                <c:pt idx="284">
                  <c:v>2.118104E-3</c:v>
                </c:pt>
                <c:pt idx="285">
                  <c:v>2.1347279999999998E-3</c:v>
                </c:pt>
                <c:pt idx="286">
                  <c:v>2.1529209999999999E-3</c:v>
                </c:pt>
                <c:pt idx="287">
                  <c:v>2.1698379999999999E-3</c:v>
                </c:pt>
                <c:pt idx="288">
                  <c:v>2.1529639999999998E-3</c:v>
                </c:pt>
                <c:pt idx="289">
                  <c:v>2.1726240000000002E-3</c:v>
                </c:pt>
                <c:pt idx="290">
                  <c:v>2.1931910000000002E-3</c:v>
                </c:pt>
                <c:pt idx="291">
                  <c:v>2.2106809999999999E-3</c:v>
                </c:pt>
                <c:pt idx="292">
                  <c:v>2.2305839999999999E-3</c:v>
                </c:pt>
                <c:pt idx="293">
                  <c:v>2.2537159999999998E-3</c:v>
                </c:pt>
                <c:pt idx="294">
                  <c:v>2.2705540000000001E-3</c:v>
                </c:pt>
                <c:pt idx="295">
                  <c:v>2.2928010000000001E-3</c:v>
                </c:pt>
                <c:pt idx="296">
                  <c:v>2.3095279999999999E-3</c:v>
                </c:pt>
                <c:pt idx="297">
                  <c:v>2.3293760000000002E-3</c:v>
                </c:pt>
                <c:pt idx="298">
                  <c:v>2.3098860000000001E-3</c:v>
                </c:pt>
                <c:pt idx="299">
                  <c:v>2.3258659999999998E-3</c:v>
                </c:pt>
                <c:pt idx="300">
                  <c:v>2.3462169999999998E-3</c:v>
                </c:pt>
                <c:pt idx="301">
                  <c:v>2.3610010000000002E-3</c:v>
                </c:pt>
                <c:pt idx="302">
                  <c:v>2.3811230000000002E-3</c:v>
                </c:pt>
                <c:pt idx="303">
                  <c:v>2.4011029999999999E-3</c:v>
                </c:pt>
                <c:pt idx="304">
                  <c:v>2.4210780000000001E-3</c:v>
                </c:pt>
                <c:pt idx="305">
                  <c:v>2.4455560000000002E-3</c:v>
                </c:pt>
                <c:pt idx="306">
                  <c:v>2.466579E-3</c:v>
                </c:pt>
                <c:pt idx="307">
                  <c:v>2.4909039999999999E-3</c:v>
                </c:pt>
                <c:pt idx="308">
                  <c:v>2.4740280000000001E-3</c:v>
                </c:pt>
                <c:pt idx="309">
                  <c:v>2.4974870000000001E-3</c:v>
                </c:pt>
                <c:pt idx="310">
                  <c:v>2.5245850000000002E-3</c:v>
                </c:pt>
                <c:pt idx="311">
                  <c:v>2.5415770000000002E-3</c:v>
                </c:pt>
                <c:pt idx="312">
                  <c:v>2.564906E-3</c:v>
                </c:pt>
                <c:pt idx="313">
                  <c:v>2.588248E-3</c:v>
                </c:pt>
                <c:pt idx="314">
                  <c:v>2.6096750000000001E-3</c:v>
                </c:pt>
                <c:pt idx="315">
                  <c:v>2.628497E-3</c:v>
                </c:pt>
                <c:pt idx="316">
                  <c:v>2.6462230000000001E-3</c:v>
                </c:pt>
                <c:pt idx="317">
                  <c:v>2.6694819999999999E-3</c:v>
                </c:pt>
                <c:pt idx="318">
                  <c:v>2.6451019999999999E-3</c:v>
                </c:pt>
                <c:pt idx="319">
                  <c:v>2.662658E-3</c:v>
                </c:pt>
                <c:pt idx="320">
                  <c:v>2.6812860000000002E-3</c:v>
                </c:pt>
                <c:pt idx="321">
                  <c:v>2.6993009999999999E-3</c:v>
                </c:pt>
                <c:pt idx="322">
                  <c:v>2.7198299999999999E-3</c:v>
                </c:pt>
                <c:pt idx="323">
                  <c:v>2.7366489999999999E-3</c:v>
                </c:pt>
                <c:pt idx="324">
                  <c:v>2.7526880000000001E-3</c:v>
                </c:pt>
                <c:pt idx="325">
                  <c:v>2.7758769999999999E-3</c:v>
                </c:pt>
                <c:pt idx="326">
                  <c:v>2.7975399999999998E-3</c:v>
                </c:pt>
                <c:pt idx="327">
                  <c:v>2.819013E-3</c:v>
                </c:pt>
                <c:pt idx="328">
                  <c:v>2.7876979999999999E-3</c:v>
                </c:pt>
                <c:pt idx="329">
                  <c:v>2.8089730000000002E-3</c:v>
                </c:pt>
                <c:pt idx="330">
                  <c:v>2.8290390000000002E-3</c:v>
                </c:pt>
                <c:pt idx="331">
                  <c:v>2.8481320000000002E-3</c:v>
                </c:pt>
                <c:pt idx="332">
                  <c:v>2.8673430000000001E-3</c:v>
                </c:pt>
                <c:pt idx="333">
                  <c:v>2.8792090000000002E-3</c:v>
                </c:pt>
                <c:pt idx="334">
                  <c:v>2.8911499999999999E-3</c:v>
                </c:pt>
                <c:pt idx="335">
                  <c:v>2.9049190000000002E-3</c:v>
                </c:pt>
                <c:pt idx="336">
                  <c:v>2.9184660000000002E-3</c:v>
                </c:pt>
                <c:pt idx="337">
                  <c:v>2.9315769999999999E-3</c:v>
                </c:pt>
                <c:pt idx="338">
                  <c:v>2.9022549999999999E-3</c:v>
                </c:pt>
                <c:pt idx="339">
                  <c:v>2.9125190000000001E-3</c:v>
                </c:pt>
                <c:pt idx="340">
                  <c:v>2.9307769999999999E-3</c:v>
                </c:pt>
                <c:pt idx="341">
                  <c:v>2.9535429999999999E-3</c:v>
                </c:pt>
                <c:pt idx="342">
                  <c:v>2.9725530000000002E-3</c:v>
                </c:pt>
                <c:pt idx="343">
                  <c:v>2.9964509999999998E-3</c:v>
                </c:pt>
                <c:pt idx="344">
                  <c:v>3.0152080000000001E-3</c:v>
                </c:pt>
                <c:pt idx="345">
                  <c:v>3.040451E-3</c:v>
                </c:pt>
                <c:pt idx="346">
                  <c:v>3.0582679999999998E-3</c:v>
                </c:pt>
                <c:pt idx="347">
                  <c:v>3.0812930000000001E-3</c:v>
                </c:pt>
                <c:pt idx="348">
                  <c:v>3.0570469999999998E-3</c:v>
                </c:pt>
                <c:pt idx="349">
                  <c:v>3.0754950000000001E-3</c:v>
                </c:pt>
                <c:pt idx="350">
                  <c:v>3.0944739999999998E-3</c:v>
                </c:pt>
                <c:pt idx="351">
                  <c:v>3.110046E-3</c:v>
                </c:pt>
                <c:pt idx="352">
                  <c:v>3.121473E-3</c:v>
                </c:pt>
                <c:pt idx="353">
                  <c:v>3.1451460000000001E-3</c:v>
                </c:pt>
                <c:pt idx="354">
                  <c:v>3.1570669999999999E-3</c:v>
                </c:pt>
                <c:pt idx="355">
                  <c:v>3.1776009999999999E-3</c:v>
                </c:pt>
                <c:pt idx="356">
                  <c:v>3.1923770000000001E-3</c:v>
                </c:pt>
                <c:pt idx="357">
                  <c:v>3.2122549999999998E-3</c:v>
                </c:pt>
                <c:pt idx="358">
                  <c:v>3.1898550000000001E-3</c:v>
                </c:pt>
                <c:pt idx="359">
                  <c:v>3.2092520000000001E-3</c:v>
                </c:pt>
                <c:pt idx="360">
                  <c:v>3.2372910000000002E-3</c:v>
                </c:pt>
                <c:pt idx="361">
                  <c:v>3.2623970000000002E-3</c:v>
                </c:pt>
                <c:pt idx="362">
                  <c:v>3.291904E-3</c:v>
                </c:pt>
                <c:pt idx="363">
                  <c:v>3.3168920000000001E-3</c:v>
                </c:pt>
                <c:pt idx="364">
                  <c:v>3.338536E-3</c:v>
                </c:pt>
                <c:pt idx="365">
                  <c:v>3.3655099999999999E-3</c:v>
                </c:pt>
                <c:pt idx="366">
                  <c:v>3.3930309999999999E-3</c:v>
                </c:pt>
                <c:pt idx="367">
                  <c:v>3.407766E-3</c:v>
                </c:pt>
                <c:pt idx="368">
                  <c:v>3.3792449999999999E-3</c:v>
                </c:pt>
                <c:pt idx="369">
                  <c:v>3.3959369999999999E-3</c:v>
                </c:pt>
                <c:pt idx="370">
                  <c:v>3.4138329999999998E-3</c:v>
                </c:pt>
                <c:pt idx="371">
                  <c:v>3.4317689999999999E-3</c:v>
                </c:pt>
                <c:pt idx="372">
                  <c:v>3.4434140000000001E-3</c:v>
                </c:pt>
                <c:pt idx="373">
                  <c:v>3.4635249999999999E-3</c:v>
                </c:pt>
                <c:pt idx="374">
                  <c:v>3.4787609999999999E-3</c:v>
                </c:pt>
                <c:pt idx="375">
                  <c:v>3.498035E-3</c:v>
                </c:pt>
                <c:pt idx="376">
                  <c:v>3.5144830000000001E-3</c:v>
                </c:pt>
                <c:pt idx="377">
                  <c:v>3.5321060000000001E-3</c:v>
                </c:pt>
                <c:pt idx="378">
                  <c:v>3.5077509999999999E-3</c:v>
                </c:pt>
                <c:pt idx="379">
                  <c:v>3.5305499999999999E-3</c:v>
                </c:pt>
                <c:pt idx="380">
                  <c:v>3.5502350000000001E-3</c:v>
                </c:pt>
                <c:pt idx="381">
                  <c:v>3.567916E-3</c:v>
                </c:pt>
                <c:pt idx="382">
                  <c:v>3.5876290000000002E-3</c:v>
                </c:pt>
                <c:pt idx="383">
                  <c:v>3.6192059999999998E-3</c:v>
                </c:pt>
                <c:pt idx="384">
                  <c:v>3.6496050000000002E-3</c:v>
                </c:pt>
                <c:pt idx="385">
                  <c:v>3.6651969999999998E-3</c:v>
                </c:pt>
                <c:pt idx="386">
                  <c:v>3.6843969999999998E-3</c:v>
                </c:pt>
                <c:pt idx="387">
                  <c:v>3.7131099999999999E-3</c:v>
                </c:pt>
                <c:pt idx="388">
                  <c:v>3.68652E-3</c:v>
                </c:pt>
                <c:pt idx="389">
                  <c:v>3.7062420000000002E-3</c:v>
                </c:pt>
                <c:pt idx="390">
                  <c:v>3.7264500000000001E-3</c:v>
                </c:pt>
                <c:pt idx="391">
                  <c:v>3.748089E-3</c:v>
                </c:pt>
                <c:pt idx="392">
                  <c:v>3.7744779999999999E-3</c:v>
                </c:pt>
                <c:pt idx="393">
                  <c:v>3.795021E-3</c:v>
                </c:pt>
                <c:pt idx="394">
                  <c:v>3.820258E-3</c:v>
                </c:pt>
                <c:pt idx="395">
                  <c:v>3.8487460000000001E-3</c:v>
                </c:pt>
                <c:pt idx="396">
                  <c:v>3.8729699999999999E-3</c:v>
                </c:pt>
                <c:pt idx="397">
                  <c:v>3.898707E-3</c:v>
                </c:pt>
                <c:pt idx="398">
                  <c:v>3.8757179999999998E-3</c:v>
                </c:pt>
                <c:pt idx="399">
                  <c:v>3.9050140000000001E-3</c:v>
                </c:pt>
                <c:pt idx="400">
                  <c:v>3.9350909999999999E-3</c:v>
                </c:pt>
                <c:pt idx="401">
                  <c:v>3.9660160000000002E-3</c:v>
                </c:pt>
                <c:pt idx="402">
                  <c:v>3.9954450000000002E-3</c:v>
                </c:pt>
                <c:pt idx="403">
                  <c:v>4.0238510000000002E-3</c:v>
                </c:pt>
                <c:pt idx="404">
                  <c:v>4.0590210000000003E-3</c:v>
                </c:pt>
                <c:pt idx="405">
                  <c:v>4.0811399999999996E-3</c:v>
                </c:pt>
                <c:pt idx="406">
                  <c:v>4.1052730000000004E-3</c:v>
                </c:pt>
                <c:pt idx="407">
                  <c:v>4.1268199999999998E-3</c:v>
                </c:pt>
                <c:pt idx="408">
                  <c:v>4.1003849999999998E-3</c:v>
                </c:pt>
                <c:pt idx="409">
                  <c:v>4.1212130000000003E-3</c:v>
                </c:pt>
                <c:pt idx="410">
                  <c:v>4.1395370000000004E-3</c:v>
                </c:pt>
                <c:pt idx="411">
                  <c:v>4.1686099999999997E-3</c:v>
                </c:pt>
                <c:pt idx="412">
                  <c:v>4.1911830000000002E-3</c:v>
                </c:pt>
                <c:pt idx="413">
                  <c:v>4.2217770000000003E-3</c:v>
                </c:pt>
                <c:pt idx="414">
                  <c:v>4.2611250000000002E-3</c:v>
                </c:pt>
                <c:pt idx="415">
                  <c:v>4.2947510000000003E-3</c:v>
                </c:pt>
                <c:pt idx="416">
                  <c:v>4.3256639999999999E-3</c:v>
                </c:pt>
                <c:pt idx="417">
                  <c:v>4.3633869999999998E-3</c:v>
                </c:pt>
                <c:pt idx="418">
                  <c:v>4.3463479999999999E-3</c:v>
                </c:pt>
                <c:pt idx="419">
                  <c:v>4.3761640000000001E-3</c:v>
                </c:pt>
                <c:pt idx="420">
                  <c:v>4.3963190000000001E-3</c:v>
                </c:pt>
                <c:pt idx="421">
                  <c:v>4.4211320000000004E-3</c:v>
                </c:pt>
                <c:pt idx="422">
                  <c:v>4.4504380000000001E-3</c:v>
                </c:pt>
                <c:pt idx="423">
                  <c:v>4.4708760000000004E-3</c:v>
                </c:pt>
                <c:pt idx="424">
                  <c:v>4.4960879999999996E-3</c:v>
                </c:pt>
                <c:pt idx="425">
                  <c:v>4.5370519999999998E-3</c:v>
                </c:pt>
                <c:pt idx="426">
                  <c:v>4.5707960000000002E-3</c:v>
                </c:pt>
                <c:pt idx="427">
                  <c:v>4.6127920000000001E-3</c:v>
                </c:pt>
                <c:pt idx="428">
                  <c:v>4.5976719999999997E-3</c:v>
                </c:pt>
                <c:pt idx="429">
                  <c:v>4.625723E-3</c:v>
                </c:pt>
                <c:pt idx="430">
                  <c:v>4.6700099999999996E-3</c:v>
                </c:pt>
                <c:pt idx="431">
                  <c:v>4.713666E-3</c:v>
                </c:pt>
                <c:pt idx="432">
                  <c:v>4.7516090000000004E-3</c:v>
                </c:pt>
                <c:pt idx="433">
                  <c:v>4.8002979999999997E-3</c:v>
                </c:pt>
                <c:pt idx="434">
                  <c:v>4.8267309999999999E-3</c:v>
                </c:pt>
                <c:pt idx="435">
                  <c:v>4.8680959999999997E-3</c:v>
                </c:pt>
                <c:pt idx="436">
                  <c:v>4.8856899999999998E-3</c:v>
                </c:pt>
                <c:pt idx="437">
                  <c:v>4.916648E-3</c:v>
                </c:pt>
                <c:pt idx="438">
                  <c:v>4.8885329999999996E-3</c:v>
                </c:pt>
                <c:pt idx="439">
                  <c:v>4.9138059999999997E-3</c:v>
                </c:pt>
                <c:pt idx="440">
                  <c:v>4.9325890000000002E-3</c:v>
                </c:pt>
                <c:pt idx="441">
                  <c:v>4.9582979999999999E-3</c:v>
                </c:pt>
                <c:pt idx="442">
                  <c:v>4.9939729999999996E-3</c:v>
                </c:pt>
                <c:pt idx="443">
                  <c:v>5.0073119999999999E-3</c:v>
                </c:pt>
                <c:pt idx="444">
                  <c:v>5.033376E-3</c:v>
                </c:pt>
                <c:pt idx="445">
                  <c:v>5.064013E-3</c:v>
                </c:pt>
                <c:pt idx="446">
                  <c:v>5.0980440000000004E-3</c:v>
                </c:pt>
                <c:pt idx="447">
                  <c:v>5.1402490000000004E-3</c:v>
                </c:pt>
                <c:pt idx="448">
                  <c:v>5.1063330000000002E-3</c:v>
                </c:pt>
                <c:pt idx="449">
                  <c:v>5.1321309999999998E-3</c:v>
                </c:pt>
                <c:pt idx="450">
                  <c:v>5.1537459999999998E-3</c:v>
                </c:pt>
                <c:pt idx="451">
                  <c:v>5.1890130000000001E-3</c:v>
                </c:pt>
                <c:pt idx="452">
                  <c:v>5.2227350000000001E-3</c:v>
                </c:pt>
                <c:pt idx="453">
                  <c:v>5.2508390000000002E-3</c:v>
                </c:pt>
                <c:pt idx="454">
                  <c:v>5.2774329999999998E-3</c:v>
                </c:pt>
                <c:pt idx="455">
                  <c:v>5.3074610000000003E-3</c:v>
                </c:pt>
                <c:pt idx="456">
                  <c:v>5.346473E-3</c:v>
                </c:pt>
                <c:pt idx="457">
                  <c:v>5.3944170000000003E-3</c:v>
                </c:pt>
                <c:pt idx="458">
                  <c:v>5.3669649999999996E-3</c:v>
                </c:pt>
                <c:pt idx="459">
                  <c:v>5.4158139999999997E-3</c:v>
                </c:pt>
                <c:pt idx="460">
                  <c:v>5.4456840000000001E-3</c:v>
                </c:pt>
                <c:pt idx="461">
                  <c:v>5.4862219999999998E-3</c:v>
                </c:pt>
                <c:pt idx="462">
                  <c:v>5.5220499999999997E-3</c:v>
                </c:pt>
                <c:pt idx="463">
                  <c:v>5.5472050000000004E-3</c:v>
                </c:pt>
                <c:pt idx="464">
                  <c:v>5.5750080000000002E-3</c:v>
                </c:pt>
                <c:pt idx="465">
                  <c:v>5.6073800000000004E-3</c:v>
                </c:pt>
                <c:pt idx="466">
                  <c:v>5.6428320000000004E-3</c:v>
                </c:pt>
                <c:pt idx="467">
                  <c:v>5.6660599999999997E-3</c:v>
                </c:pt>
                <c:pt idx="468">
                  <c:v>5.6232340000000004E-3</c:v>
                </c:pt>
                <c:pt idx="469">
                  <c:v>5.6625310000000002E-3</c:v>
                </c:pt>
                <c:pt idx="470">
                  <c:v>5.7009230000000001E-3</c:v>
                </c:pt>
                <c:pt idx="471">
                  <c:v>5.728225E-3</c:v>
                </c:pt>
                <c:pt idx="472">
                  <c:v>5.73289E-3</c:v>
                </c:pt>
                <c:pt idx="473">
                  <c:v>5.774263E-3</c:v>
                </c:pt>
                <c:pt idx="474">
                  <c:v>5.791521E-3</c:v>
                </c:pt>
                <c:pt idx="475">
                  <c:v>5.8078619999999996E-3</c:v>
                </c:pt>
                <c:pt idx="476">
                  <c:v>5.8389490000000004E-3</c:v>
                </c:pt>
                <c:pt idx="477">
                  <c:v>5.8638969999999999E-3</c:v>
                </c:pt>
                <c:pt idx="478">
                  <c:v>5.8276229999999997E-3</c:v>
                </c:pt>
                <c:pt idx="479">
                  <c:v>5.8444869999999998E-3</c:v>
                </c:pt>
                <c:pt idx="480">
                  <c:v>5.8765500000000003E-3</c:v>
                </c:pt>
                <c:pt idx="481">
                  <c:v>5.9115510000000001E-3</c:v>
                </c:pt>
                <c:pt idx="482">
                  <c:v>5.9480549999999998E-3</c:v>
                </c:pt>
                <c:pt idx="483">
                  <c:v>5.9881359999999998E-3</c:v>
                </c:pt>
                <c:pt idx="484">
                  <c:v>6.0178000000000002E-3</c:v>
                </c:pt>
                <c:pt idx="485">
                  <c:v>6.052305E-3</c:v>
                </c:pt>
                <c:pt idx="486">
                  <c:v>6.1032339999999999E-3</c:v>
                </c:pt>
                <c:pt idx="487">
                  <c:v>6.1462469999999996E-3</c:v>
                </c:pt>
                <c:pt idx="488">
                  <c:v>6.1031260000000004E-3</c:v>
                </c:pt>
                <c:pt idx="489">
                  <c:v>6.1487699999999996E-3</c:v>
                </c:pt>
                <c:pt idx="490">
                  <c:v>6.1660899999999999E-3</c:v>
                </c:pt>
                <c:pt idx="491">
                  <c:v>6.1974150000000004E-3</c:v>
                </c:pt>
                <c:pt idx="492">
                  <c:v>6.2188460000000001E-3</c:v>
                </c:pt>
                <c:pt idx="493">
                  <c:v>6.2384129999999999E-3</c:v>
                </c:pt>
                <c:pt idx="494">
                  <c:v>6.2719719999999998E-3</c:v>
                </c:pt>
                <c:pt idx="495">
                  <c:v>6.3052660000000003E-3</c:v>
                </c:pt>
                <c:pt idx="496">
                  <c:v>6.3542030000000001E-3</c:v>
                </c:pt>
                <c:pt idx="497">
                  <c:v>6.3780859999999998E-3</c:v>
                </c:pt>
                <c:pt idx="498">
                  <c:v>6.3312760000000003E-3</c:v>
                </c:pt>
                <c:pt idx="499">
                  <c:v>6.3649129999999998E-3</c:v>
                </c:pt>
                <c:pt idx="500">
                  <c:v>6.3962300000000001E-3</c:v>
                </c:pt>
                <c:pt idx="501">
                  <c:v>6.4408460000000001E-3</c:v>
                </c:pt>
                <c:pt idx="502">
                  <c:v>6.4654580000000003E-3</c:v>
                </c:pt>
                <c:pt idx="503">
                  <c:v>6.5067359999999999E-3</c:v>
                </c:pt>
                <c:pt idx="504">
                  <c:v>6.5396760000000003E-3</c:v>
                </c:pt>
                <c:pt idx="505">
                  <c:v>6.5728870000000003E-3</c:v>
                </c:pt>
                <c:pt idx="506">
                  <c:v>6.6279060000000002E-3</c:v>
                </c:pt>
                <c:pt idx="507">
                  <c:v>6.6776159999999999E-3</c:v>
                </c:pt>
                <c:pt idx="508">
                  <c:v>6.6461009999999997E-3</c:v>
                </c:pt>
                <c:pt idx="509">
                  <c:v>6.6590900000000003E-3</c:v>
                </c:pt>
                <c:pt idx="510">
                  <c:v>6.6934589999999997E-3</c:v>
                </c:pt>
                <c:pt idx="511">
                  <c:v>6.7233390000000001E-3</c:v>
                </c:pt>
                <c:pt idx="512">
                  <c:v>6.7455830000000003E-3</c:v>
                </c:pt>
                <c:pt idx="513">
                  <c:v>6.7591079999999998E-3</c:v>
                </c:pt>
                <c:pt idx="514">
                  <c:v>6.778531E-3</c:v>
                </c:pt>
                <c:pt idx="515">
                  <c:v>6.8027850000000004E-3</c:v>
                </c:pt>
                <c:pt idx="516">
                  <c:v>6.8300770000000004E-3</c:v>
                </c:pt>
                <c:pt idx="517">
                  <c:v>6.85924E-3</c:v>
                </c:pt>
                <c:pt idx="518">
                  <c:v>6.8229639999999999E-3</c:v>
                </c:pt>
                <c:pt idx="519">
                  <c:v>6.8365079999999998E-3</c:v>
                </c:pt>
                <c:pt idx="520">
                  <c:v>6.8714980000000002E-3</c:v>
                </c:pt>
                <c:pt idx="521">
                  <c:v>6.8956549999999997E-3</c:v>
                </c:pt>
                <c:pt idx="522">
                  <c:v>6.8983070000000002E-3</c:v>
                </c:pt>
                <c:pt idx="523">
                  <c:v>6.9216759999999999E-3</c:v>
                </c:pt>
                <c:pt idx="524">
                  <c:v>6.9299549999999998E-3</c:v>
                </c:pt>
                <c:pt idx="525">
                  <c:v>6.9378230000000001E-3</c:v>
                </c:pt>
                <c:pt idx="526">
                  <c:v>6.9499940000000001E-3</c:v>
                </c:pt>
                <c:pt idx="527">
                  <c:v>6.9677649999999999E-3</c:v>
                </c:pt>
                <c:pt idx="528">
                  <c:v>6.9094509999999996E-3</c:v>
                </c:pt>
                <c:pt idx="529">
                  <c:v>6.9099000000000001E-3</c:v>
                </c:pt>
                <c:pt idx="530">
                  <c:v>6.9153499999999998E-3</c:v>
                </c:pt>
                <c:pt idx="531">
                  <c:v>6.9335239999999999E-3</c:v>
                </c:pt>
                <c:pt idx="532">
                  <c:v>6.932733E-3</c:v>
                </c:pt>
                <c:pt idx="533">
                  <c:v>6.9517260000000001E-3</c:v>
                </c:pt>
                <c:pt idx="534">
                  <c:v>6.9481359999999997E-3</c:v>
                </c:pt>
                <c:pt idx="535">
                  <c:v>7.0007430000000002E-3</c:v>
                </c:pt>
                <c:pt idx="536">
                  <c:v>7.0245949999999998E-3</c:v>
                </c:pt>
                <c:pt idx="537">
                  <c:v>7.0486749999999999E-3</c:v>
                </c:pt>
                <c:pt idx="538">
                  <c:v>6.9948750000000002E-3</c:v>
                </c:pt>
                <c:pt idx="539">
                  <c:v>7.0315459999999996E-3</c:v>
                </c:pt>
                <c:pt idx="540">
                  <c:v>7.0587560000000002E-3</c:v>
                </c:pt>
                <c:pt idx="541">
                  <c:v>7.104946E-3</c:v>
                </c:pt>
                <c:pt idx="542">
                  <c:v>7.1393339999999998E-3</c:v>
                </c:pt>
                <c:pt idx="543">
                  <c:v>7.1744979999999996E-3</c:v>
                </c:pt>
                <c:pt idx="544">
                  <c:v>7.2277449999999998E-3</c:v>
                </c:pt>
                <c:pt idx="545">
                  <c:v>7.2473429999999998E-3</c:v>
                </c:pt>
                <c:pt idx="546">
                  <c:v>7.2756690000000002E-3</c:v>
                </c:pt>
                <c:pt idx="547">
                  <c:v>7.2806349999999997E-3</c:v>
                </c:pt>
                <c:pt idx="548">
                  <c:v>7.2451260000000002E-3</c:v>
                </c:pt>
                <c:pt idx="549">
                  <c:v>7.2535719999999998E-3</c:v>
                </c:pt>
                <c:pt idx="550">
                  <c:v>7.2913370000000002E-3</c:v>
                </c:pt>
                <c:pt idx="551">
                  <c:v>7.3244470000000004E-3</c:v>
                </c:pt>
                <c:pt idx="552">
                  <c:v>7.3532049999999998E-3</c:v>
                </c:pt>
                <c:pt idx="553">
                  <c:v>7.3702000000000004E-3</c:v>
                </c:pt>
                <c:pt idx="554">
                  <c:v>7.3975239999999999E-3</c:v>
                </c:pt>
                <c:pt idx="555">
                  <c:v>7.4289309999999997E-3</c:v>
                </c:pt>
                <c:pt idx="556">
                  <c:v>7.4567310000000003E-3</c:v>
                </c:pt>
                <c:pt idx="557">
                  <c:v>7.4728379999999999E-3</c:v>
                </c:pt>
                <c:pt idx="558">
                  <c:v>7.4246429999999999E-3</c:v>
                </c:pt>
                <c:pt idx="559">
                  <c:v>7.4508539999999998E-3</c:v>
                </c:pt>
                <c:pt idx="560">
                  <c:v>7.478096E-3</c:v>
                </c:pt>
                <c:pt idx="561">
                  <c:v>7.4972299999999997E-3</c:v>
                </c:pt>
                <c:pt idx="562">
                  <c:v>7.523091E-3</c:v>
                </c:pt>
                <c:pt idx="563">
                  <c:v>7.5355609999999996E-3</c:v>
                </c:pt>
                <c:pt idx="564">
                  <c:v>7.5591649999999996E-3</c:v>
                </c:pt>
                <c:pt idx="565">
                  <c:v>7.6122749999999999E-3</c:v>
                </c:pt>
                <c:pt idx="566">
                  <c:v>7.6313320000000002E-3</c:v>
                </c:pt>
                <c:pt idx="567">
                  <c:v>7.689586E-3</c:v>
                </c:pt>
                <c:pt idx="568">
                  <c:v>7.6581959999999999E-3</c:v>
                </c:pt>
                <c:pt idx="569">
                  <c:v>7.6992759999999997E-3</c:v>
                </c:pt>
                <c:pt idx="570">
                  <c:v>7.7518400000000003E-3</c:v>
                </c:pt>
                <c:pt idx="571">
                  <c:v>7.7735419999999996E-3</c:v>
                </c:pt>
                <c:pt idx="572">
                  <c:v>7.7989629999999999E-3</c:v>
                </c:pt>
                <c:pt idx="573">
                  <c:v>7.8223010000000003E-3</c:v>
                </c:pt>
                <c:pt idx="574">
                  <c:v>7.8773550000000008E-3</c:v>
                </c:pt>
                <c:pt idx="575">
                  <c:v>7.9102760000000008E-3</c:v>
                </c:pt>
                <c:pt idx="576">
                  <c:v>7.9456790000000006E-3</c:v>
                </c:pt>
                <c:pt idx="577">
                  <c:v>7.9938479999999996E-3</c:v>
                </c:pt>
                <c:pt idx="578">
                  <c:v>8.0114330000000001E-3</c:v>
                </c:pt>
                <c:pt idx="579">
                  <c:v>8.0679159999999996E-3</c:v>
                </c:pt>
                <c:pt idx="580">
                  <c:v>8.1440350000000009E-3</c:v>
                </c:pt>
                <c:pt idx="581">
                  <c:v>8.2120709999999996E-3</c:v>
                </c:pt>
                <c:pt idx="582">
                  <c:v>8.3288219999999996E-3</c:v>
                </c:pt>
                <c:pt idx="583">
                  <c:v>8.4407279999999998E-3</c:v>
                </c:pt>
                <c:pt idx="584">
                  <c:v>8.5075089999999999E-3</c:v>
                </c:pt>
                <c:pt idx="585">
                  <c:v>8.590805E-3</c:v>
                </c:pt>
                <c:pt idx="586">
                  <c:v>8.6681109999999992E-3</c:v>
                </c:pt>
                <c:pt idx="587">
                  <c:v>8.7036820000000008E-3</c:v>
                </c:pt>
                <c:pt idx="588">
                  <c:v>8.6815569999999995E-3</c:v>
                </c:pt>
                <c:pt idx="589">
                  <c:v>8.7300079999999992E-3</c:v>
                </c:pt>
                <c:pt idx="590">
                  <c:v>8.7345860000000008E-3</c:v>
                </c:pt>
                <c:pt idx="591">
                  <c:v>8.7555440000000005E-3</c:v>
                </c:pt>
                <c:pt idx="592">
                  <c:v>8.8003600000000001E-3</c:v>
                </c:pt>
                <c:pt idx="593">
                  <c:v>8.8671889999999993E-3</c:v>
                </c:pt>
                <c:pt idx="594">
                  <c:v>8.9233809999999993E-3</c:v>
                </c:pt>
                <c:pt idx="595">
                  <c:v>8.9590099999999999E-3</c:v>
                </c:pt>
                <c:pt idx="596">
                  <c:v>8.9945870000000001E-3</c:v>
                </c:pt>
                <c:pt idx="597">
                  <c:v>9.0267909999999993E-3</c:v>
                </c:pt>
                <c:pt idx="598">
                  <c:v>8.9953299999999993E-3</c:v>
                </c:pt>
                <c:pt idx="599">
                  <c:v>9.0334609999999996E-3</c:v>
                </c:pt>
                <c:pt idx="600">
                  <c:v>9.0556019999999994E-3</c:v>
                </c:pt>
                <c:pt idx="601">
                  <c:v>9.0942420000000006E-3</c:v>
                </c:pt>
                <c:pt idx="602">
                  <c:v>9.1653680000000001E-3</c:v>
                </c:pt>
                <c:pt idx="603">
                  <c:v>9.2214250000000001E-3</c:v>
                </c:pt>
                <c:pt idx="604">
                  <c:v>9.28206E-3</c:v>
                </c:pt>
                <c:pt idx="605">
                  <c:v>9.3346379999999993E-3</c:v>
                </c:pt>
                <c:pt idx="606">
                  <c:v>9.4211339999999994E-3</c:v>
                </c:pt>
                <c:pt idx="607">
                  <c:v>9.4833710000000009E-3</c:v>
                </c:pt>
                <c:pt idx="608">
                  <c:v>9.4338129999999992E-3</c:v>
                </c:pt>
                <c:pt idx="609">
                  <c:v>9.4767359999999995E-3</c:v>
                </c:pt>
                <c:pt idx="610">
                  <c:v>9.5125020000000008E-3</c:v>
                </c:pt>
                <c:pt idx="611">
                  <c:v>9.5673649999999996E-3</c:v>
                </c:pt>
                <c:pt idx="612">
                  <c:v>9.5842370000000007E-3</c:v>
                </c:pt>
                <c:pt idx="613">
                  <c:v>9.5686220000000006E-3</c:v>
                </c:pt>
                <c:pt idx="614">
                  <c:v>9.5928279999999994E-3</c:v>
                </c:pt>
                <c:pt idx="615">
                  <c:v>9.6225019999999998E-3</c:v>
                </c:pt>
                <c:pt idx="616">
                  <c:v>9.6418609999999998E-3</c:v>
                </c:pt>
                <c:pt idx="617">
                  <c:v>9.663273E-3</c:v>
                </c:pt>
                <c:pt idx="618">
                  <c:v>9.612542E-3</c:v>
                </c:pt>
                <c:pt idx="619">
                  <c:v>9.6820169999999994E-3</c:v>
                </c:pt>
                <c:pt idx="620">
                  <c:v>9.7222209999999996E-3</c:v>
                </c:pt>
                <c:pt idx="621">
                  <c:v>9.7385839999999998E-3</c:v>
                </c:pt>
                <c:pt idx="622">
                  <c:v>9.7823570000000002E-3</c:v>
                </c:pt>
                <c:pt idx="623">
                  <c:v>9.8342619999999999E-3</c:v>
                </c:pt>
                <c:pt idx="624">
                  <c:v>9.8565760000000006E-3</c:v>
                </c:pt>
                <c:pt idx="625">
                  <c:v>9.9262570000000008E-3</c:v>
                </c:pt>
                <c:pt idx="626">
                  <c:v>9.9764129999999999E-3</c:v>
                </c:pt>
                <c:pt idx="627">
                  <c:v>1.0008848000000001E-2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600512"/>
        <c:axId val="127619072"/>
      </c:scatterChart>
      <c:valAx>
        <c:axId val="127600512"/>
        <c:scaling>
          <c:orientation val="minMax"/>
          <c:max val="1.5000000000000003E-2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(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/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27619072"/>
        <c:crosses val="autoZero"/>
        <c:crossBetween val="midCat"/>
        <c:majorUnit val="0.01"/>
        <c:minorUnit val="5.0000000000000001E-3"/>
      </c:valAx>
      <c:valAx>
        <c:axId val="127619072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27600512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17460317460316"/>
          <c:y val="2.0000039062576296E-2"/>
          <c:w val="0.71186706349206352"/>
          <c:h val="0.84560476190476186"/>
        </c:manualLayout>
      </c:layout>
      <c:scatterChart>
        <c:scatterStyle val="lineMarker"/>
        <c:varyColors val="0"/>
        <c:ser>
          <c:idx val="2"/>
          <c:order val="0"/>
          <c:spPr>
            <a:ln>
              <a:noFill/>
            </a:ln>
          </c:spPr>
          <c:marker>
            <c:symbol val="circle"/>
            <c:size val="4"/>
            <c:spPr>
              <a:solidFill>
                <a:srgbClr val="7030A0"/>
              </a:solidFill>
              <a:ln w="6350">
                <a:solidFill>
                  <a:srgbClr val="7030A0"/>
                </a:solidFill>
              </a:ln>
            </c:spPr>
          </c:marker>
          <c:xVal>
            <c:numRef>
              <c:f>Лист1!$P$5:$P$9</c:f>
              <c:numCache>
                <c:formatCode>General</c:formatCode>
                <c:ptCount val="5"/>
                <c:pt idx="0">
                  <c:v>0.87749649938729135</c:v>
                </c:pt>
                <c:pt idx="1">
                  <c:v>1.4512731323434025</c:v>
                </c:pt>
                <c:pt idx="2">
                  <c:v>0.9803420571324466</c:v>
                </c:pt>
                <c:pt idx="3">
                  <c:v>2.9683304134298965</c:v>
                </c:pt>
                <c:pt idx="4">
                  <c:v>1.7699135309983092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3.048</c:v>
                </c:pt>
                <c:pt idx="1">
                  <c:v>5.6159999999999997</c:v>
                </c:pt>
                <c:pt idx="2">
                  <c:v>7.2</c:v>
                </c:pt>
                <c:pt idx="3">
                  <c:v>9.1440000000000001</c:v>
                </c:pt>
                <c:pt idx="4">
                  <c:v>12</c:v>
                </c:pt>
              </c:numCache>
            </c:numRef>
          </c:yVal>
          <c:smooth val="0"/>
        </c:ser>
        <c:ser>
          <c:idx val="0"/>
          <c:order val="1"/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Лист1!$T$5:$T$9</c:f>
              <c:numCache>
                <c:formatCode>General</c:formatCode>
                <c:ptCount val="5"/>
                <c:pt idx="0">
                  <c:v>0.33376496300000003</c:v>
                </c:pt>
                <c:pt idx="1">
                  <c:v>0.51545016399999999</c:v>
                </c:pt>
                <c:pt idx="2">
                  <c:v>1.1915168979999999</c:v>
                </c:pt>
                <c:pt idx="3">
                  <c:v>1.941552977</c:v>
                </c:pt>
                <c:pt idx="4">
                  <c:v>0.60535560099999997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3.048</c:v>
                </c:pt>
                <c:pt idx="1">
                  <c:v>5.6159999999999997</c:v>
                </c:pt>
                <c:pt idx="2">
                  <c:v>7.2</c:v>
                </c:pt>
                <c:pt idx="3">
                  <c:v>9.1440000000000001</c:v>
                </c:pt>
                <c:pt idx="4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684608"/>
        <c:axId val="127686912"/>
      </c:scatterChart>
      <c:valAx>
        <c:axId val="127684608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|</a:t>
                </a:r>
                <a:r>
                  <a:rPr lang="en-US" i="1"/>
                  <a:t>T</a:t>
                </a:r>
                <a:r>
                  <a:rPr lang="en-US" sz="700" i="0"/>
                  <a:t>CPAC</a:t>
                </a:r>
                <a:r>
                  <a:rPr lang="en-US" sz="1000" i="0"/>
                  <a:t> - </a:t>
                </a:r>
                <a:r>
                  <a:rPr lang="en-US" sz="1000" i="1"/>
                  <a:t>T</a:t>
                </a:r>
                <a:r>
                  <a:rPr lang="en-US" sz="1000" i="0"/>
                  <a:t>|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24057142857142857"/>
              <c:y val="0.92337142857142862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27686912"/>
        <c:crosses val="autoZero"/>
        <c:crossBetween val="midCat"/>
        <c:majorUnit val="1"/>
        <c:minorUnit val="0.5"/>
      </c:valAx>
      <c:valAx>
        <c:axId val="127686912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27684608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28575</xdr:rowOff>
    </xdr:from>
    <xdr:to>
      <xdr:col>10</xdr:col>
      <xdr:colOff>0</xdr:colOff>
      <xdr:row>0</xdr:row>
      <xdr:rowOff>552450</xdr:rowOff>
    </xdr:to>
    <xdr:sp macro="" textlink="">
      <xdr:nvSpPr>
        <xdr:cNvPr id="69" name="TextBox 2"/>
        <xdr:cNvSpPr txBox="1">
          <a:spLocks noChangeArrowheads="1"/>
        </xdr:cNvSpPr>
      </xdr:nvSpPr>
      <xdr:spPr bwMode="auto">
        <a:xfrm>
          <a:off x="13068300" y="28575"/>
          <a:ext cx="1609725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Kolpashevo 29231</a:t>
          </a:r>
        </a:p>
      </xdr:txBody>
    </xdr:sp>
    <xdr:clientData/>
  </xdr:twoCellAnchor>
  <xdr:twoCellAnchor editAs="oneCell">
    <xdr:from>
      <xdr:col>8</xdr:col>
      <xdr:colOff>0</xdr:colOff>
      <xdr:row>1</xdr:row>
      <xdr:rowOff>9525</xdr:rowOff>
    </xdr:from>
    <xdr:to>
      <xdr:col>9</xdr:col>
      <xdr:colOff>95250</xdr:colOff>
      <xdr:row>1</xdr:row>
      <xdr:rowOff>695325</xdr:rowOff>
    </xdr:to>
    <xdr:sp macro="" textlink="">
      <xdr:nvSpPr>
        <xdr:cNvPr id="70" name="TextBox 2"/>
        <xdr:cNvSpPr txBox="1">
          <a:spLocks noChangeArrowheads="1"/>
        </xdr:cNvSpPr>
      </xdr:nvSpPr>
      <xdr:spPr bwMode="auto">
        <a:xfrm>
          <a:off x="13039725" y="590550"/>
          <a:ext cx="8763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12</xdr:col>
      <xdr:colOff>0</xdr:colOff>
      <xdr:row>1</xdr:row>
      <xdr:rowOff>9525</xdr:rowOff>
    </xdr:from>
    <xdr:to>
      <xdr:col>12</xdr:col>
      <xdr:colOff>819150</xdr:colOff>
      <xdr:row>1</xdr:row>
      <xdr:rowOff>695325</xdr:rowOff>
    </xdr:to>
    <xdr:sp macro="" textlink="">
      <xdr:nvSpPr>
        <xdr:cNvPr id="71" name="TextBox 2"/>
        <xdr:cNvSpPr txBox="1">
          <a:spLocks noChangeArrowheads="1"/>
        </xdr:cNvSpPr>
      </xdr:nvSpPr>
      <xdr:spPr bwMode="auto">
        <a:xfrm>
          <a:off x="16202025" y="590550"/>
          <a:ext cx="8191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10</xdr:col>
      <xdr:colOff>0</xdr:colOff>
      <xdr:row>1</xdr:row>
      <xdr:rowOff>9525</xdr:rowOff>
    </xdr:from>
    <xdr:to>
      <xdr:col>10</xdr:col>
      <xdr:colOff>771525</xdr:colOff>
      <xdr:row>1</xdr:row>
      <xdr:rowOff>695325</xdr:rowOff>
    </xdr:to>
    <xdr:sp macro="" textlink="">
      <xdr:nvSpPr>
        <xdr:cNvPr id="72" name="TextBox 2"/>
        <xdr:cNvSpPr txBox="1">
          <a:spLocks noChangeArrowheads="1"/>
        </xdr:cNvSpPr>
      </xdr:nvSpPr>
      <xdr:spPr bwMode="auto">
        <a:xfrm>
          <a:off x="14639925" y="590550"/>
          <a:ext cx="7715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 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9</xdr:col>
      <xdr:colOff>800100</xdr:colOff>
      <xdr:row>0</xdr:row>
      <xdr:rowOff>28575</xdr:rowOff>
    </xdr:from>
    <xdr:to>
      <xdr:col>11</xdr:col>
      <xdr:colOff>733425</xdr:colOff>
      <xdr:row>0</xdr:row>
      <xdr:rowOff>552450</xdr:rowOff>
    </xdr:to>
    <xdr:sp macro="" textlink="">
      <xdr:nvSpPr>
        <xdr:cNvPr id="73" name="TextBox 2"/>
        <xdr:cNvSpPr txBox="1">
          <a:spLocks noChangeArrowheads="1"/>
        </xdr:cNvSpPr>
      </xdr:nvSpPr>
      <xdr:spPr bwMode="auto">
        <a:xfrm>
          <a:off x="14678025" y="28575"/>
          <a:ext cx="1543050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Novosibirsk 29634</a:t>
          </a:r>
        </a:p>
      </xdr:txBody>
    </xdr:sp>
    <xdr:clientData/>
  </xdr:twoCellAnchor>
  <xdr:twoCellAnchor editAs="oneCell">
    <xdr:from>
      <xdr:col>9</xdr:col>
      <xdr:colOff>0</xdr:colOff>
      <xdr:row>1</xdr:row>
      <xdr:rowOff>9525</xdr:rowOff>
    </xdr:from>
    <xdr:to>
      <xdr:col>9</xdr:col>
      <xdr:colOff>809625</xdr:colOff>
      <xdr:row>1</xdr:row>
      <xdr:rowOff>695325</xdr:rowOff>
    </xdr:to>
    <xdr:sp macro="" textlink="">
      <xdr:nvSpPr>
        <xdr:cNvPr id="74" name="TextBox 2"/>
        <xdr:cNvSpPr txBox="1">
          <a:spLocks noChangeArrowheads="1"/>
        </xdr:cNvSpPr>
      </xdr:nvSpPr>
      <xdr:spPr bwMode="auto">
        <a:xfrm>
          <a:off x="13811250" y="590550"/>
          <a:ext cx="809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11</xdr:col>
      <xdr:colOff>0</xdr:colOff>
      <xdr:row>1</xdr:row>
      <xdr:rowOff>9525</xdr:rowOff>
    </xdr:from>
    <xdr:to>
      <xdr:col>11</xdr:col>
      <xdr:colOff>742950</xdr:colOff>
      <xdr:row>1</xdr:row>
      <xdr:rowOff>695325</xdr:rowOff>
    </xdr:to>
    <xdr:sp macro="" textlink="">
      <xdr:nvSpPr>
        <xdr:cNvPr id="75" name="TextBox 2"/>
        <xdr:cNvSpPr txBox="1">
          <a:spLocks noChangeArrowheads="1"/>
        </xdr:cNvSpPr>
      </xdr:nvSpPr>
      <xdr:spPr bwMode="auto">
        <a:xfrm>
          <a:off x="154209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13</xdr:col>
      <xdr:colOff>0</xdr:colOff>
      <xdr:row>1</xdr:row>
      <xdr:rowOff>9525</xdr:rowOff>
    </xdr:from>
    <xdr:to>
      <xdr:col>13</xdr:col>
      <xdr:colOff>742950</xdr:colOff>
      <xdr:row>1</xdr:row>
      <xdr:rowOff>695325</xdr:rowOff>
    </xdr:to>
    <xdr:sp macro="" textlink="">
      <xdr:nvSpPr>
        <xdr:cNvPr id="76" name="TextBox 2"/>
        <xdr:cNvSpPr txBox="1">
          <a:spLocks noChangeArrowheads="1"/>
        </xdr:cNvSpPr>
      </xdr:nvSpPr>
      <xdr:spPr bwMode="auto">
        <a:xfrm>
          <a:off x="170592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Temperature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</a:t>
          </a:r>
        </a:p>
        <a:p>
          <a:pPr algn="ctr" rtl="0">
            <a:defRPr sz="1000"/>
          </a:pPr>
          <a:r>
            <a:rPr lang="en-US" sz="1200" b="0" i="1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</a:t>
          </a:r>
          <a:r>
            <a:rPr lang="en-US" sz="7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CPAC</a:t>
          </a: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, 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352425</xdr:colOff>
          <xdr:row>0</xdr:row>
          <xdr:rowOff>133350</xdr:rowOff>
        </xdr:from>
        <xdr:to>
          <xdr:col>4</xdr:col>
          <xdr:colOff>504825</xdr:colOff>
          <xdr:row>0</xdr:row>
          <xdr:rowOff>314325</xdr:rowOff>
        </xdr:to>
        <xdr:sp macro="" textlink="">
          <xdr:nvSpPr>
            <xdr:cNvPr id="1158" name="Object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</xdr:col>
      <xdr:colOff>0</xdr:colOff>
      <xdr:row>1</xdr:row>
      <xdr:rowOff>76200</xdr:rowOff>
    </xdr:from>
    <xdr:to>
      <xdr:col>4</xdr:col>
      <xdr:colOff>790575</xdr:colOff>
      <xdr:row>1</xdr:row>
      <xdr:rowOff>695325</xdr:rowOff>
    </xdr:to>
    <xdr:sp macro="" textlink="">
      <xdr:nvSpPr>
        <xdr:cNvPr id="46" name="TextBox 2"/>
        <xdr:cNvSpPr txBox="1">
          <a:spLocks noChangeArrowheads="1"/>
        </xdr:cNvSpPr>
      </xdr:nvSpPr>
      <xdr:spPr bwMode="auto">
        <a:xfrm>
          <a:off x="3752850" y="657225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14</xdr:col>
      <xdr:colOff>0</xdr:colOff>
      <xdr:row>1</xdr:row>
      <xdr:rowOff>66675</xdr:rowOff>
    </xdr:from>
    <xdr:to>
      <xdr:col>14</xdr:col>
      <xdr:colOff>619125</xdr:colOff>
      <xdr:row>1</xdr:row>
      <xdr:rowOff>495300</xdr:rowOff>
    </xdr:to>
    <xdr:sp macro="" textlink="">
      <xdr:nvSpPr>
        <xdr:cNvPr id="50" name="TextBox 2"/>
        <xdr:cNvSpPr txBox="1">
          <a:spLocks noChangeArrowheads="1"/>
        </xdr:cNvSpPr>
      </xdr:nvSpPr>
      <xdr:spPr bwMode="auto">
        <a:xfrm>
          <a:off x="21736050" y="647700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xdr:twoCellAnchor editAs="oneCell">
    <xdr:from>
      <xdr:col>15</xdr:col>
      <xdr:colOff>0</xdr:colOff>
      <xdr:row>0</xdr:row>
      <xdr:rowOff>581024</xdr:rowOff>
    </xdr:from>
    <xdr:to>
      <xdr:col>16</xdr:col>
      <xdr:colOff>9525</xdr:colOff>
      <xdr:row>1</xdr:row>
      <xdr:rowOff>695324</xdr:rowOff>
    </xdr:to>
    <xdr:sp macro="" textlink="">
      <xdr:nvSpPr>
        <xdr:cNvPr id="51" name="TextBox 2"/>
        <xdr:cNvSpPr txBox="1">
          <a:spLocks noChangeArrowheads="1"/>
        </xdr:cNvSpPr>
      </xdr:nvSpPr>
      <xdr:spPr bwMode="auto">
        <a:xfrm>
          <a:off x="12592050" y="581024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, K</a:t>
          </a:r>
        </a:p>
      </xdr:txBody>
    </xdr:sp>
    <xdr:clientData/>
  </xdr:twoCellAnchor>
  <xdr:twoCellAnchor>
    <xdr:from>
      <xdr:col>8</xdr:col>
      <xdr:colOff>0</xdr:colOff>
      <xdr:row>10</xdr:row>
      <xdr:rowOff>9525</xdr:rowOff>
    </xdr:from>
    <xdr:to>
      <xdr:col>11</xdr:col>
      <xdr:colOff>489225</xdr:colOff>
      <xdr:row>25</xdr:row>
      <xdr:rowOff>100650</xdr:rowOff>
    </xdr:to>
    <xdr:graphicFrame macro="">
      <xdr:nvGraphicFramePr>
        <xdr:cNvPr id="42" name="Диаграмма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466726</xdr:colOff>
      <xdr:row>10</xdr:row>
      <xdr:rowOff>9525</xdr:rowOff>
    </xdr:from>
    <xdr:to>
      <xdr:col>12</xdr:col>
      <xdr:colOff>693676</xdr:colOff>
      <xdr:row>25</xdr:row>
      <xdr:rowOff>100650</xdr:rowOff>
    </xdr:to>
    <xdr:graphicFrame macro="">
      <xdr:nvGraphicFramePr>
        <xdr:cNvPr id="43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685801</xdr:colOff>
      <xdr:row>10</xdr:row>
      <xdr:rowOff>9525</xdr:rowOff>
    </xdr:from>
    <xdr:to>
      <xdr:col>14</xdr:col>
      <xdr:colOff>65026</xdr:colOff>
      <xdr:row>25</xdr:row>
      <xdr:rowOff>100650</xdr:rowOff>
    </xdr:to>
    <xdr:graphicFrame macro="">
      <xdr:nvGraphicFramePr>
        <xdr:cNvPr id="44" name="Диаграмма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57151</xdr:colOff>
      <xdr:row>10</xdr:row>
      <xdr:rowOff>9525</xdr:rowOff>
    </xdr:from>
    <xdr:to>
      <xdr:col>15</xdr:col>
      <xdr:colOff>426976</xdr:colOff>
      <xdr:row>25</xdr:row>
      <xdr:rowOff>100650</xdr:rowOff>
    </xdr:to>
    <xdr:graphicFrame macro="">
      <xdr:nvGraphicFramePr>
        <xdr:cNvPr id="45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381000</xdr:colOff>
          <xdr:row>0</xdr:row>
          <xdr:rowOff>180975</xdr:rowOff>
        </xdr:from>
        <xdr:to>
          <xdr:col>1</xdr:col>
          <xdr:colOff>647700</xdr:colOff>
          <xdr:row>0</xdr:row>
          <xdr:rowOff>457200</xdr:rowOff>
        </xdr:to>
        <xdr:sp macro="" textlink="">
          <xdr:nvSpPr>
            <xdr:cNvPr id="1163" name="Object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371475</xdr:colOff>
          <xdr:row>0</xdr:row>
          <xdr:rowOff>161925</xdr:rowOff>
        </xdr:from>
        <xdr:to>
          <xdr:col>2</xdr:col>
          <xdr:colOff>647700</xdr:colOff>
          <xdr:row>0</xdr:row>
          <xdr:rowOff>438150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352425</xdr:colOff>
          <xdr:row>1</xdr:row>
          <xdr:rowOff>466725</xdr:rowOff>
        </xdr:from>
        <xdr:to>
          <xdr:col>1</xdr:col>
          <xdr:colOff>619125</xdr:colOff>
          <xdr:row>1</xdr:row>
          <xdr:rowOff>704850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323850</xdr:colOff>
          <xdr:row>1</xdr:row>
          <xdr:rowOff>466725</xdr:rowOff>
        </xdr:from>
        <xdr:to>
          <xdr:col>2</xdr:col>
          <xdr:colOff>619125</xdr:colOff>
          <xdr:row>1</xdr:row>
          <xdr:rowOff>704850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12</xdr:col>
      <xdr:colOff>28575</xdr:colOff>
      <xdr:row>0</xdr:row>
      <xdr:rowOff>66675</xdr:rowOff>
    </xdr:from>
    <xdr:to>
      <xdr:col>13</xdr:col>
      <xdr:colOff>762000</xdr:colOff>
      <xdr:row>1</xdr:row>
      <xdr:rowOff>9525</xdr:rowOff>
    </xdr:to>
    <xdr:sp macro="" textlink="">
      <xdr:nvSpPr>
        <xdr:cNvPr id="38" name="TextBox 2"/>
        <xdr:cNvSpPr txBox="1">
          <a:spLocks noChangeArrowheads="1"/>
        </xdr:cNvSpPr>
      </xdr:nvSpPr>
      <xdr:spPr bwMode="auto">
        <a:xfrm>
          <a:off x="10658475" y="66675"/>
          <a:ext cx="1590675" cy="523875"/>
        </a:xfrm>
        <a:prstGeom prst="rect">
          <a:avLst/>
        </a:prstGeom>
        <a:solidFill>
          <a:schemeClr val="tx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352425</xdr:colOff>
          <xdr:row>0</xdr:row>
          <xdr:rowOff>123825</xdr:rowOff>
        </xdr:from>
        <xdr:to>
          <xdr:col>16</xdr:col>
          <xdr:colOff>504825</xdr:colOff>
          <xdr:row>0</xdr:row>
          <xdr:rowOff>304800</xdr:rowOff>
        </xdr:to>
        <xdr:sp macro="" textlink="">
          <xdr:nvSpPr>
            <xdr:cNvPr id="1171" name="Object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16</xdr:col>
      <xdr:colOff>0</xdr:colOff>
      <xdr:row>1</xdr:row>
      <xdr:rowOff>66675</xdr:rowOff>
    </xdr:from>
    <xdr:to>
      <xdr:col>16</xdr:col>
      <xdr:colOff>790575</xdr:colOff>
      <xdr:row>1</xdr:row>
      <xdr:rowOff>685800</xdr:rowOff>
    </xdr:to>
    <xdr:sp macro="" textlink="">
      <xdr:nvSpPr>
        <xdr:cNvPr id="29" name="TextBox 2"/>
        <xdr:cNvSpPr txBox="1">
          <a:spLocks noChangeArrowheads="1"/>
        </xdr:cNvSpPr>
      </xdr:nvSpPr>
      <xdr:spPr bwMode="auto">
        <a:xfrm>
          <a:off x="13811250" y="647700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17</xdr:col>
      <xdr:colOff>0</xdr:colOff>
      <xdr:row>1</xdr:row>
      <xdr:rowOff>38100</xdr:rowOff>
    </xdr:from>
    <xdr:to>
      <xdr:col>17</xdr:col>
      <xdr:colOff>790575</xdr:colOff>
      <xdr:row>2</xdr:row>
      <xdr:rowOff>0</xdr:rowOff>
    </xdr:to>
    <xdr:sp macro="" textlink="">
      <xdr:nvSpPr>
        <xdr:cNvPr id="31" name="TextBox 2"/>
        <xdr:cNvSpPr txBox="1">
          <a:spLocks noChangeArrowheads="1"/>
        </xdr:cNvSpPr>
      </xdr:nvSpPr>
      <xdr:spPr bwMode="auto">
        <a:xfrm>
          <a:off x="14649450" y="619125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18</xdr:col>
      <xdr:colOff>0</xdr:colOff>
      <xdr:row>1</xdr:row>
      <xdr:rowOff>38100</xdr:rowOff>
    </xdr:from>
    <xdr:to>
      <xdr:col>18</xdr:col>
      <xdr:colOff>790575</xdr:colOff>
      <xdr:row>1</xdr:row>
      <xdr:rowOff>561975</xdr:rowOff>
    </xdr:to>
    <xdr:sp macro="" textlink="">
      <xdr:nvSpPr>
        <xdr:cNvPr id="32" name="TextBox 2"/>
        <xdr:cNvSpPr txBox="1">
          <a:spLocks noChangeArrowheads="1"/>
        </xdr:cNvSpPr>
      </xdr:nvSpPr>
      <xdr:spPr bwMode="auto">
        <a:xfrm>
          <a:off x="15487650" y="619125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twoCellAnchor>
  <xdr:oneCellAnchor>
    <xdr:from>
      <xdr:col>19</xdr:col>
      <xdr:colOff>0</xdr:colOff>
      <xdr:row>1</xdr:row>
      <xdr:rowOff>0</xdr:rowOff>
    </xdr:from>
    <xdr:ext cx="1228725" cy="695325"/>
    <xdr:sp macro="" textlink="">
      <xdr:nvSpPr>
        <xdr:cNvPr id="35" name="TextBox 2"/>
        <xdr:cNvSpPr txBox="1">
          <a:spLocks noChangeArrowheads="1"/>
        </xdr:cNvSpPr>
      </xdr:nvSpPr>
      <xdr:spPr bwMode="auto">
        <a:xfrm>
          <a:off x="16325850" y="581025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, K</a:t>
          </a:r>
        </a:p>
      </xdr:txBody>
    </xdr:sp>
    <xdr:clientData/>
  </xdr:oneCellAnchor>
  <xdr:twoCellAnchor editAs="oneCell">
    <xdr:from>
      <xdr:col>5</xdr:col>
      <xdr:colOff>0</xdr:colOff>
      <xdr:row>1</xdr:row>
      <xdr:rowOff>47625</xdr:rowOff>
    </xdr:from>
    <xdr:to>
      <xdr:col>5</xdr:col>
      <xdr:colOff>790575</xdr:colOff>
      <xdr:row>2</xdr:row>
      <xdr:rowOff>9525</xdr:rowOff>
    </xdr:to>
    <xdr:sp macro="" textlink="">
      <xdr:nvSpPr>
        <xdr:cNvPr id="36" name="TextBox 2"/>
        <xdr:cNvSpPr txBox="1">
          <a:spLocks noChangeArrowheads="1"/>
        </xdr:cNvSpPr>
      </xdr:nvSpPr>
      <xdr:spPr bwMode="auto">
        <a:xfrm>
          <a:off x="4591050" y="628650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6</xdr:col>
      <xdr:colOff>0</xdr:colOff>
      <xdr:row>1</xdr:row>
      <xdr:rowOff>47625</xdr:rowOff>
    </xdr:from>
    <xdr:to>
      <xdr:col>6</xdr:col>
      <xdr:colOff>790575</xdr:colOff>
      <xdr:row>1</xdr:row>
      <xdr:rowOff>571500</xdr:rowOff>
    </xdr:to>
    <xdr:sp macro="" textlink="">
      <xdr:nvSpPr>
        <xdr:cNvPr id="37" name="TextBox 2"/>
        <xdr:cNvSpPr txBox="1">
          <a:spLocks noChangeArrowheads="1"/>
        </xdr:cNvSpPr>
      </xdr:nvSpPr>
      <xdr:spPr bwMode="auto">
        <a:xfrm>
          <a:off x="5429250" y="628650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0</xdr:row>
          <xdr:rowOff>133350</xdr:rowOff>
        </xdr:from>
        <xdr:to>
          <xdr:col>4</xdr:col>
          <xdr:colOff>9525</xdr:colOff>
          <xdr:row>0</xdr:row>
          <xdr:rowOff>466725</xdr:rowOff>
        </xdr:to>
        <xdr:sp macro="" textlink="">
          <xdr:nvSpPr>
            <xdr:cNvPr id="1176" name="Object 152" hidden="1">
              <a:extLst>
                <a:ext uri="{63B3BB69-23CF-44E3-9099-C40C66FF867C}">
                  <a14:compatExt spid="_x0000_s1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295275</xdr:colOff>
          <xdr:row>0</xdr:row>
          <xdr:rowOff>123825</xdr:rowOff>
        </xdr:from>
        <xdr:to>
          <xdr:col>5</xdr:col>
          <xdr:colOff>571500</xdr:colOff>
          <xdr:row>0</xdr:row>
          <xdr:rowOff>381000</xdr:rowOff>
        </xdr:to>
        <xdr:sp macro="" textlink="">
          <xdr:nvSpPr>
            <xdr:cNvPr id="1177" name="Object 153" hidden="1">
              <a:extLst>
                <a:ext uri="{63B3BB69-23CF-44E3-9099-C40C66FF867C}">
                  <a14:compatExt spid="_x0000_s1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190500</xdr:colOff>
          <xdr:row>0</xdr:row>
          <xdr:rowOff>9525</xdr:rowOff>
        </xdr:from>
        <xdr:to>
          <xdr:col>6</xdr:col>
          <xdr:colOff>676275</xdr:colOff>
          <xdr:row>1</xdr:row>
          <xdr:rowOff>47625</xdr:rowOff>
        </xdr:to>
        <xdr:sp macro="" textlink="">
          <xdr:nvSpPr>
            <xdr:cNvPr id="1178" name="Object 154" hidden="1">
              <a:extLst>
                <a:ext uri="{63B3BB69-23CF-44E3-9099-C40C66FF867C}">
                  <a14:compatExt spid="_x0000_s1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295275</xdr:colOff>
          <xdr:row>0</xdr:row>
          <xdr:rowOff>123825</xdr:rowOff>
        </xdr:from>
        <xdr:to>
          <xdr:col>17</xdr:col>
          <xdr:colOff>571500</xdr:colOff>
          <xdr:row>0</xdr:row>
          <xdr:rowOff>381000</xdr:rowOff>
        </xdr:to>
        <xdr:sp macro="" textlink="">
          <xdr:nvSpPr>
            <xdr:cNvPr id="1179" name="Object 155" hidden="1">
              <a:extLst>
                <a:ext uri="{63B3BB69-23CF-44E3-9099-C40C66FF867C}">
                  <a14:compatExt spid="_x0000_s1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171450</xdr:colOff>
          <xdr:row>0</xdr:row>
          <xdr:rowOff>9525</xdr:rowOff>
        </xdr:from>
        <xdr:to>
          <xdr:col>18</xdr:col>
          <xdr:colOff>657225</xdr:colOff>
          <xdr:row>1</xdr:row>
          <xdr:rowOff>47625</xdr:rowOff>
        </xdr:to>
        <xdr:sp macro="" textlink="">
          <xdr:nvSpPr>
            <xdr:cNvPr id="1180" name="Object 156" hidden="1">
              <a:extLst>
                <a:ext uri="{63B3BB69-23CF-44E3-9099-C40C66FF867C}">
                  <a14:compatExt spid="_x0000_s1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710"/>
  <sheetViews>
    <sheetView tabSelected="1" workbookViewId="0">
      <selection activeCell="H17" sqref="H17"/>
    </sheetView>
  </sheetViews>
  <sheetFormatPr defaultRowHeight="12.75" x14ac:dyDescent="0.2"/>
  <cols>
    <col min="1" max="1" width="9.140625" style="1"/>
    <col min="2" max="3" width="15.85546875" style="14" customWidth="1"/>
    <col min="4" max="4" width="15.42578125" style="14" customWidth="1"/>
    <col min="5" max="7" width="12.5703125" style="29" customWidth="1"/>
    <col min="8" max="8" width="13.28515625" style="24" customWidth="1"/>
    <col min="9" max="9" width="11.7109375" style="42" customWidth="1"/>
    <col min="10" max="10" width="12.42578125" style="38" customWidth="1"/>
    <col min="11" max="12" width="11.7109375" style="20" customWidth="1"/>
    <col min="13" max="13" width="12.85546875" style="10" customWidth="1"/>
    <col min="14" max="14" width="11.5703125" style="10" customWidth="1"/>
    <col min="15" max="15" width="9.5703125" style="7" customWidth="1"/>
    <col min="16" max="16" width="18.28515625" style="28" customWidth="1"/>
    <col min="17" max="19" width="12.5703125" style="46" customWidth="1"/>
    <col min="20" max="20" width="18.28515625" style="46" customWidth="1"/>
    <col min="21" max="16384" width="9.140625" style="7"/>
  </cols>
  <sheetData>
    <row r="1" spans="1:20" ht="45.75" customHeight="1" x14ac:dyDescent="0.25">
      <c r="A1" s="4" t="s">
        <v>1</v>
      </c>
      <c r="B1" s="31"/>
      <c r="C1" s="16"/>
      <c r="D1" s="13"/>
      <c r="E1" s="24"/>
      <c r="F1" s="34"/>
      <c r="G1" s="34"/>
      <c r="I1" s="37"/>
      <c r="M1" s="32"/>
      <c r="N1" s="11"/>
      <c r="R1" s="48"/>
      <c r="S1" s="48"/>
    </row>
    <row r="2" spans="1:20" ht="56.25" customHeight="1" x14ac:dyDescent="0.2">
      <c r="A2" s="6" t="s">
        <v>0</v>
      </c>
      <c r="B2" s="33" t="s">
        <v>5</v>
      </c>
      <c r="C2" s="33" t="s">
        <v>5</v>
      </c>
      <c r="D2" s="33" t="s">
        <v>6</v>
      </c>
      <c r="E2" s="35"/>
      <c r="F2" s="35"/>
      <c r="G2" s="35"/>
      <c r="I2" s="39"/>
      <c r="M2" s="11"/>
      <c r="N2" s="11"/>
    </row>
    <row r="3" spans="1:20" ht="15" x14ac:dyDescent="0.25">
      <c r="A3" s="1">
        <v>4.8000000000000001E-2</v>
      </c>
      <c r="B3" s="14">
        <v>573</v>
      </c>
      <c r="C3" s="14">
        <v>65.5</v>
      </c>
      <c r="D3" s="14">
        <v>8.5914344010000008</v>
      </c>
      <c r="E3" s="29">
        <f t="shared" ref="E3:E66" si="0" xml:space="preserve"> (2*H$10)/(-H$7+SQRT((H$7)^2+4*H$10*(LN(D3)-H$4)))</f>
        <v>250.32229818553614</v>
      </c>
      <c r="F3" s="29">
        <f xml:space="preserve"> E3^3*SQRT(1/C3+1/B3)/((2*H$10+H$7*E3)*SQRT(11*2))</f>
        <v>3.4480055486461456</v>
      </c>
      <c r="G3" s="29">
        <f xml:space="preserve"> F3/E3</f>
        <v>1.3774264512746371E-2</v>
      </c>
      <c r="H3" s="25" t="s">
        <v>2</v>
      </c>
      <c r="I3" s="40">
        <v>7.4999999999999997E-2</v>
      </c>
      <c r="J3" s="41">
        <v>282.75</v>
      </c>
      <c r="K3" s="21">
        <v>0.14299999999999999</v>
      </c>
      <c r="L3" s="21">
        <v>286.14999999999998</v>
      </c>
      <c r="M3" s="23">
        <v>0.83</v>
      </c>
      <c r="N3" s="23">
        <v>277.14999999999998</v>
      </c>
      <c r="Q3" s="46">
        <v>251.31754409999999</v>
      </c>
      <c r="R3" s="46">
        <v>3.609285614</v>
      </c>
      <c r="S3" s="46">
        <v>1.4361455E-2</v>
      </c>
    </row>
    <row r="4" spans="1:20" ht="15" x14ac:dyDescent="0.25">
      <c r="A4" s="1">
        <v>7.1999999999999995E-2</v>
      </c>
      <c r="B4" s="14">
        <v>743</v>
      </c>
      <c r="C4" s="14">
        <v>82</v>
      </c>
      <c r="D4" s="14">
        <v>8.4519748280000009</v>
      </c>
      <c r="E4" s="29">
        <f t="shared" si="0"/>
        <v>252.34149432503813</v>
      </c>
      <c r="F4" s="29">
        <f xml:space="preserve"> E4^3*SQRT(1/C4+1/B4)/((2*H$10+H$7*E4)*SQRT(11*3))</f>
        <v>2.4873566648342109</v>
      </c>
      <c r="G4" s="29">
        <f xml:space="preserve"> F4/E4</f>
        <v>9.8571052354563451E-3</v>
      </c>
      <c r="H4" s="25">
        <v>-3.1653268950000002</v>
      </c>
      <c r="I4" s="40">
        <v>0.182</v>
      </c>
      <c r="J4" s="41">
        <v>283.75</v>
      </c>
      <c r="K4" s="21">
        <v>0.188</v>
      </c>
      <c r="L4" s="21">
        <v>285.55</v>
      </c>
      <c r="M4" s="23">
        <v>1.51</v>
      </c>
      <c r="N4" s="23">
        <v>274.35000000000002</v>
      </c>
      <c r="Q4" s="46">
        <v>253.40687149999999</v>
      </c>
      <c r="R4" s="46">
        <v>2.542111126</v>
      </c>
      <c r="S4" s="46">
        <v>1.0031737000000001E-2</v>
      </c>
    </row>
    <row r="5" spans="1:20" ht="15" x14ac:dyDescent="0.25">
      <c r="A5" s="1">
        <v>9.6000000000000002E-2</v>
      </c>
      <c r="B5" s="14">
        <v>995.33333330000005</v>
      </c>
      <c r="C5" s="14">
        <v>113</v>
      </c>
      <c r="D5" s="14">
        <v>8.3805831150000003</v>
      </c>
      <c r="E5" s="29">
        <f t="shared" si="0"/>
        <v>253.38065168997394</v>
      </c>
      <c r="F5" s="29">
        <f t="shared" ref="F5:F10" si="1" xml:space="preserve"> E5^3*SQRT(1/C5+1/B5)/((2*H$10+H$7*E5)*SQRT(11*3))</f>
        <v>2.1120557950901451</v>
      </c>
      <c r="G5" s="29">
        <f t="shared" ref="G5:G68" si="2" xml:space="preserve"> F5/E5</f>
        <v>8.3355054184420085E-3</v>
      </c>
      <c r="H5" s="26"/>
      <c r="I5" s="40">
        <v>0.19900000000000001</v>
      </c>
      <c r="J5" s="41">
        <v>283.55</v>
      </c>
      <c r="K5" s="21">
        <v>0.48399999999999999</v>
      </c>
      <c r="L5" s="21">
        <v>282.75</v>
      </c>
      <c r="M5" s="23">
        <v>3.05</v>
      </c>
      <c r="N5" s="23">
        <v>266.14999999999998</v>
      </c>
      <c r="O5" s="14">
        <v>3.048</v>
      </c>
      <c r="P5" s="29">
        <f xml:space="preserve"> ABS(N5-E128)</f>
        <v>0.87749649938729135</v>
      </c>
      <c r="Q5" s="46">
        <v>254.4615565</v>
      </c>
      <c r="R5" s="46">
        <v>2.1283074150000001</v>
      </c>
      <c r="S5" s="46">
        <v>8.3639639999999998E-3</v>
      </c>
      <c r="T5" s="46">
        <v>0.33376496300000003</v>
      </c>
    </row>
    <row r="6" spans="1:20" ht="15" x14ac:dyDescent="0.25">
      <c r="A6" s="1">
        <v>0.12</v>
      </c>
      <c r="B6" s="14">
        <v>1177.666667</v>
      </c>
      <c r="C6" s="14">
        <v>135</v>
      </c>
      <c r="D6" s="14">
        <v>8.3070016500000001</v>
      </c>
      <c r="E6" s="29">
        <f t="shared" si="0"/>
        <v>254.45602160289809</v>
      </c>
      <c r="F6" s="29">
        <f t="shared" si="1"/>
        <v>1.924465932027976</v>
      </c>
      <c r="G6" s="29">
        <f t="shared" si="2"/>
        <v>7.5630591090168073E-3</v>
      </c>
      <c r="H6" s="25" t="s">
        <v>3</v>
      </c>
      <c r="I6" s="40">
        <v>0.24</v>
      </c>
      <c r="J6" s="41">
        <v>283.25</v>
      </c>
      <c r="K6" s="21">
        <v>0.73699999999999999</v>
      </c>
      <c r="L6" s="21">
        <v>280.25</v>
      </c>
      <c r="M6" s="23">
        <v>5.61</v>
      </c>
      <c r="N6" s="23">
        <v>250.65</v>
      </c>
      <c r="O6" s="14">
        <v>5.6159999999999997</v>
      </c>
      <c r="P6" s="29">
        <f xml:space="preserve"> ABS(N6-E235)</f>
        <v>1.4512731323434025</v>
      </c>
      <c r="Q6" s="46">
        <v>255.5367354</v>
      </c>
      <c r="R6" s="46">
        <v>1.9086118910000001</v>
      </c>
      <c r="S6" s="46">
        <v>7.4690310000000001E-3</v>
      </c>
      <c r="T6" s="46">
        <v>0.51545016399999999</v>
      </c>
    </row>
    <row r="7" spans="1:20" ht="15" x14ac:dyDescent="0.25">
      <c r="A7" s="1">
        <v>0.14399999999999999</v>
      </c>
      <c r="B7" s="14">
        <v>1215.666667</v>
      </c>
      <c r="C7" s="14">
        <v>150.33333329999999</v>
      </c>
      <c r="D7" s="14">
        <v>8.2571970070000003</v>
      </c>
      <c r="E7" s="29">
        <f t="shared" si="0"/>
        <v>255.18657339156741</v>
      </c>
      <c r="F7" s="29">
        <f t="shared" si="1"/>
        <v>1.8256362787267175</v>
      </c>
      <c r="G7" s="29">
        <f t="shared" si="2"/>
        <v>7.154123567172932E-3</v>
      </c>
      <c r="H7" s="25">
        <v>2156.1114010000001</v>
      </c>
      <c r="I7" s="40">
        <v>0.64700000000000002</v>
      </c>
      <c r="J7" s="41">
        <v>280.35000000000002</v>
      </c>
      <c r="K7" s="21">
        <v>0.83499999999999996</v>
      </c>
      <c r="L7" s="21">
        <v>279.35000000000002</v>
      </c>
      <c r="M7" s="23">
        <v>7.21</v>
      </c>
      <c r="N7" s="23">
        <v>238.15</v>
      </c>
      <c r="O7" s="14">
        <v>7.2</v>
      </c>
      <c r="P7" s="29">
        <f xml:space="preserve"> ABS(N7-E301)</f>
        <v>0.9803420571324466</v>
      </c>
      <c r="Q7" s="46">
        <v>256.25711209999997</v>
      </c>
      <c r="R7" s="46">
        <v>1.789664235</v>
      </c>
      <c r="S7" s="46">
        <v>6.9838620000000004E-3</v>
      </c>
      <c r="T7" s="46">
        <v>1.1915168979999999</v>
      </c>
    </row>
    <row r="8" spans="1:20" ht="15" x14ac:dyDescent="0.25">
      <c r="A8" s="1">
        <v>0.16800000000000001</v>
      </c>
      <c r="B8" s="14">
        <v>1204.666667</v>
      </c>
      <c r="C8" s="14">
        <v>148.33333329999999</v>
      </c>
      <c r="D8" s="14">
        <v>8.2170430860000003</v>
      </c>
      <c r="E8" s="29">
        <f t="shared" si="0"/>
        <v>255.77722083036565</v>
      </c>
      <c r="F8" s="29">
        <f t="shared" si="1"/>
        <v>1.8332148215134731</v>
      </c>
      <c r="G8" s="29">
        <f t="shared" si="2"/>
        <v>7.1672325454239022E-3</v>
      </c>
      <c r="H8" s="26"/>
      <c r="I8" s="40">
        <v>0.82099999999999995</v>
      </c>
      <c r="J8" s="41">
        <v>277.75</v>
      </c>
      <c r="K8" s="21">
        <v>1.5169999999999999</v>
      </c>
      <c r="L8" s="21">
        <v>273.55</v>
      </c>
      <c r="M8" s="23">
        <v>9.14</v>
      </c>
      <c r="N8" s="23">
        <v>224.15</v>
      </c>
      <c r="O8" s="14">
        <v>9.1440000000000001</v>
      </c>
      <c r="P8" s="29">
        <f xml:space="preserve"> ABS(N8-E382)</f>
        <v>2.9683304134298965</v>
      </c>
      <c r="Q8" s="46">
        <v>256.83328920000002</v>
      </c>
      <c r="R8" s="46">
        <v>1.7794093900000001</v>
      </c>
      <c r="S8" s="46">
        <v>6.9282659999999998E-3</v>
      </c>
      <c r="T8" s="46">
        <v>1.941552977</v>
      </c>
    </row>
    <row r="9" spans="1:20" ht="15" x14ac:dyDescent="0.25">
      <c r="A9" s="1">
        <v>0.192</v>
      </c>
      <c r="B9" s="14">
        <v>1167.666667</v>
      </c>
      <c r="C9" s="14">
        <v>153.33333329999999</v>
      </c>
      <c r="D9" s="14">
        <v>8.1176867959999992</v>
      </c>
      <c r="E9" s="29">
        <f t="shared" si="0"/>
        <v>257.24543894794579</v>
      </c>
      <c r="F9" s="29">
        <f t="shared" si="1"/>
        <v>1.7997705783010358</v>
      </c>
      <c r="G9" s="29">
        <f t="shared" si="2"/>
        <v>6.9963167691584364E-3</v>
      </c>
      <c r="H9" s="25" t="s">
        <v>4</v>
      </c>
      <c r="I9" s="40">
        <v>1.1859999999999999</v>
      </c>
      <c r="J9" s="41">
        <v>273.95</v>
      </c>
      <c r="K9" s="21">
        <v>1.5549999999999999</v>
      </c>
      <c r="L9" s="21">
        <v>273.25</v>
      </c>
      <c r="M9" s="23">
        <v>12</v>
      </c>
      <c r="N9" s="23">
        <v>210.65</v>
      </c>
      <c r="O9" s="14">
        <v>12</v>
      </c>
      <c r="P9" s="29">
        <f xml:space="preserve"> ABS(N9-E501)</f>
        <v>1.7699135309983092</v>
      </c>
      <c r="Q9" s="46">
        <v>258.24000260000003</v>
      </c>
      <c r="R9" s="46">
        <v>1.7011927689999999</v>
      </c>
      <c r="S9" s="46">
        <v>6.5876420000000003E-3</v>
      </c>
      <c r="T9" s="46">
        <v>0.60535560099999997</v>
      </c>
    </row>
    <row r="10" spans="1:20" ht="15" x14ac:dyDescent="0.25">
      <c r="A10" s="1">
        <v>0.216</v>
      </c>
      <c r="B10" s="14">
        <v>1124.333333</v>
      </c>
      <c r="C10" s="14">
        <v>142.66666670000001</v>
      </c>
      <c r="D10" s="14">
        <v>8.0064561429999994</v>
      </c>
      <c r="E10" s="29">
        <f t="shared" si="0"/>
        <v>258.90133401377449</v>
      </c>
      <c r="F10" s="29">
        <f t="shared" si="1"/>
        <v>1.851635398272365</v>
      </c>
      <c r="G10" s="29">
        <f t="shared" si="2"/>
        <v>7.1518959348963853E-3</v>
      </c>
      <c r="H10" s="25">
        <v>-206609.7377</v>
      </c>
      <c r="I10" s="40">
        <v>1.341</v>
      </c>
      <c r="J10" s="41">
        <v>274.55</v>
      </c>
      <c r="K10" s="21">
        <v>2.11</v>
      </c>
      <c r="L10" s="21">
        <v>268.64999999999998</v>
      </c>
      <c r="M10" s="12"/>
      <c r="N10" s="12"/>
      <c r="Q10" s="46">
        <v>259.77980109999999</v>
      </c>
      <c r="R10" s="46">
        <v>1.6926275159999999</v>
      </c>
      <c r="S10" s="46">
        <v>6.5156240000000002E-3</v>
      </c>
    </row>
    <row r="11" spans="1:20" x14ac:dyDescent="0.2">
      <c r="A11" s="1">
        <v>0.24</v>
      </c>
      <c r="B11" s="14">
        <v>1085.2</v>
      </c>
      <c r="C11" s="14">
        <v>140.6</v>
      </c>
      <c r="D11" s="14">
        <v>7.9431496450000001</v>
      </c>
      <c r="E11" s="29">
        <f t="shared" si="0"/>
        <v>259.84996794700442</v>
      </c>
      <c r="F11" s="29">
        <f xml:space="preserve"> E11^3*SQRT(1/C11+1/B11)/((2*H$10+H$7*E11)*SQRT(11*5))</f>
        <v>1.4421010381632395</v>
      </c>
      <c r="G11" s="29">
        <f t="shared" si="2"/>
        <v>5.5497449145629736E-3</v>
      </c>
      <c r="I11" s="40">
        <v>1.5</v>
      </c>
      <c r="J11" s="41">
        <v>275.35000000000002</v>
      </c>
      <c r="K11" s="21">
        <v>2.702</v>
      </c>
      <c r="L11" s="21">
        <v>268.64999999999998</v>
      </c>
      <c r="M11" s="9"/>
      <c r="N11" s="9"/>
      <c r="Q11" s="46">
        <v>260.63804579999999</v>
      </c>
      <c r="R11" s="46">
        <v>1.2909263820000001</v>
      </c>
      <c r="S11" s="46">
        <v>4.9529470000000001E-3</v>
      </c>
    </row>
    <row r="12" spans="1:20" x14ac:dyDescent="0.2">
      <c r="A12" s="1">
        <v>0.26400000000000001</v>
      </c>
      <c r="B12" s="14">
        <v>1046.4000000000001</v>
      </c>
      <c r="C12" s="14">
        <v>134</v>
      </c>
      <c r="D12" s="14">
        <v>7.8472324230000003</v>
      </c>
      <c r="E12" s="29">
        <f t="shared" si="0"/>
        <v>261.29640652110754</v>
      </c>
      <c r="F12" s="29">
        <f t="shared" ref="F12:F20" si="3" xml:space="preserve"> E12^3*SQRT(1/C12+1/B12)/((2*H$10+H$7*E12)*SQRT(11*5))</f>
        <v>1.4698211448170926</v>
      </c>
      <c r="G12" s="29">
        <f t="shared" si="2"/>
        <v>5.6251104421459405E-3</v>
      </c>
      <c r="I12" s="40">
        <v>1.548</v>
      </c>
      <c r="J12" s="41">
        <v>275.14999999999998</v>
      </c>
      <c r="K12" s="21">
        <v>3.0529999999999999</v>
      </c>
      <c r="L12" s="21">
        <v>266.64999999999998</v>
      </c>
      <c r="M12" s="9"/>
      <c r="N12" s="9"/>
      <c r="Q12" s="46">
        <v>261.91104999999999</v>
      </c>
      <c r="R12" s="46">
        <v>1.2709693259999999</v>
      </c>
      <c r="S12" s="46">
        <v>4.8526749999999999E-3</v>
      </c>
    </row>
    <row r="13" spans="1:20" x14ac:dyDescent="0.2">
      <c r="A13" s="1">
        <v>0.28799999999999998</v>
      </c>
      <c r="B13" s="14">
        <v>1008.2</v>
      </c>
      <c r="C13" s="14">
        <v>129</v>
      </c>
      <c r="D13" s="14">
        <v>7.8131716100000004</v>
      </c>
      <c r="E13" s="29">
        <f t="shared" si="0"/>
        <v>261.81281774944722</v>
      </c>
      <c r="F13" s="29">
        <f t="shared" si="3"/>
        <v>1.4957722019355566</v>
      </c>
      <c r="G13" s="29">
        <f t="shared" si="2"/>
        <v>5.7131358762083171E-3</v>
      </c>
      <c r="I13" s="40">
        <v>1.605</v>
      </c>
      <c r="J13" s="41">
        <v>274.75</v>
      </c>
      <c r="K13" s="21">
        <v>3.9430000000000001</v>
      </c>
      <c r="L13" s="21">
        <v>262.05</v>
      </c>
      <c r="M13" s="9"/>
      <c r="N13" s="9"/>
      <c r="Q13" s="46">
        <v>262.35468250000002</v>
      </c>
      <c r="R13" s="46">
        <v>1.276473475</v>
      </c>
      <c r="S13" s="46">
        <v>4.8654500000000003E-3</v>
      </c>
    </row>
    <row r="14" spans="1:20" x14ac:dyDescent="0.2">
      <c r="A14" s="1">
        <v>0.312</v>
      </c>
      <c r="B14" s="14">
        <v>976.8</v>
      </c>
      <c r="C14" s="14">
        <v>127.6</v>
      </c>
      <c r="D14" s="14">
        <v>7.7899748950000003</v>
      </c>
      <c r="E14" s="29">
        <f t="shared" si="0"/>
        <v>262.16537423065256</v>
      </c>
      <c r="F14" s="29">
        <f t="shared" si="3"/>
        <v>1.504273297112916</v>
      </c>
      <c r="G14" s="29">
        <f t="shared" si="2"/>
        <v>5.7378793882576556E-3</v>
      </c>
      <c r="I14" s="40">
        <v>2.242</v>
      </c>
      <c r="J14" s="41">
        <v>269.64999999999998</v>
      </c>
      <c r="K14" s="21">
        <v>4.1429999999999998</v>
      </c>
      <c r="L14" s="21">
        <v>262.05</v>
      </c>
      <c r="M14" s="9"/>
      <c r="N14" s="9"/>
      <c r="Q14" s="46">
        <v>262.65416690000001</v>
      </c>
      <c r="R14" s="46">
        <v>1.2718999600000001</v>
      </c>
      <c r="S14" s="46">
        <v>4.8424890000000002E-3</v>
      </c>
    </row>
    <row r="15" spans="1:20" x14ac:dyDescent="0.2">
      <c r="A15" s="1">
        <v>0.33600000000000002</v>
      </c>
      <c r="B15" s="14">
        <v>954.6</v>
      </c>
      <c r="C15" s="14">
        <v>121.8</v>
      </c>
      <c r="D15" s="14">
        <v>7.7951488729999996</v>
      </c>
      <c r="E15" s="29">
        <f t="shared" si="0"/>
        <v>262.08667612984158</v>
      </c>
      <c r="F15" s="29">
        <f t="shared" si="3"/>
        <v>1.5379350485890839</v>
      </c>
      <c r="G15" s="29">
        <f t="shared" si="2"/>
        <v>5.8680398076671721E-3</v>
      </c>
      <c r="I15" s="40">
        <v>2.4489999999999998</v>
      </c>
      <c r="J15" s="41">
        <v>270.05</v>
      </c>
      <c r="K15" s="21">
        <v>4.2569999999999997</v>
      </c>
      <c r="L15" s="21">
        <v>262.05</v>
      </c>
      <c r="M15" s="9"/>
      <c r="N15" s="9"/>
      <c r="Q15" s="46">
        <v>262.58755630000002</v>
      </c>
      <c r="R15" s="46">
        <v>1.303075515</v>
      </c>
      <c r="S15" s="46">
        <v>4.9624420000000001E-3</v>
      </c>
    </row>
    <row r="16" spans="1:20" x14ac:dyDescent="0.2">
      <c r="A16" s="1">
        <v>0.36</v>
      </c>
      <c r="B16" s="14">
        <v>928</v>
      </c>
      <c r="C16" s="14">
        <v>114.4</v>
      </c>
      <c r="D16" s="14">
        <v>7.7830733719999996</v>
      </c>
      <c r="E16" s="29">
        <f t="shared" si="0"/>
        <v>262.27040391559467</v>
      </c>
      <c r="F16" s="29">
        <f t="shared" si="3"/>
        <v>1.5830600431578394</v>
      </c>
      <c r="G16" s="29">
        <f t="shared" si="2"/>
        <v>6.0359843105564767E-3</v>
      </c>
      <c r="I16" s="40">
        <v>2.661</v>
      </c>
      <c r="J16" s="41">
        <v>268.55</v>
      </c>
      <c r="K16" s="21">
        <v>5.1950000000000003</v>
      </c>
      <c r="L16" s="21">
        <v>255.85</v>
      </c>
      <c r="M16" s="9"/>
      <c r="N16" s="9"/>
      <c r="Q16" s="46">
        <v>262.7428481</v>
      </c>
      <c r="R16" s="46">
        <v>1.3347749659999999</v>
      </c>
      <c r="S16" s="46">
        <v>5.0801570000000001E-3</v>
      </c>
    </row>
    <row r="17" spans="1:19" x14ac:dyDescent="0.2">
      <c r="A17" s="1">
        <v>0.38400000000000001</v>
      </c>
      <c r="B17" s="14">
        <v>901.8</v>
      </c>
      <c r="C17" s="14">
        <v>117.6</v>
      </c>
      <c r="D17" s="14">
        <v>7.7642942970000002</v>
      </c>
      <c r="E17" s="29">
        <f t="shared" si="0"/>
        <v>262.5565105244865</v>
      </c>
      <c r="F17" s="29">
        <f t="shared" si="3"/>
        <v>1.565111636210565</v>
      </c>
      <c r="G17" s="29">
        <f t="shared" si="2"/>
        <v>5.9610467593588764E-3</v>
      </c>
      <c r="I17" s="40">
        <v>2.879</v>
      </c>
      <c r="J17" s="41">
        <v>267.05</v>
      </c>
      <c r="K17" s="21">
        <v>5.59</v>
      </c>
      <c r="L17" s="21">
        <v>253.25</v>
      </c>
      <c r="M17" s="9"/>
      <c r="N17" s="9"/>
      <c r="Q17" s="46">
        <v>262.98315600000001</v>
      </c>
      <c r="R17" s="46">
        <v>1.309490947</v>
      </c>
      <c r="S17" s="46">
        <v>4.9793720000000001E-3</v>
      </c>
    </row>
    <row r="18" spans="1:19" x14ac:dyDescent="0.2">
      <c r="A18" s="1">
        <v>0.40799999999999997</v>
      </c>
      <c r="B18" s="14">
        <v>888.4</v>
      </c>
      <c r="C18" s="14">
        <v>115.2</v>
      </c>
      <c r="D18" s="14">
        <v>7.7374852970000001</v>
      </c>
      <c r="E18" s="29">
        <f t="shared" si="0"/>
        <v>262.96577736375559</v>
      </c>
      <c r="F18" s="29">
        <f t="shared" si="3"/>
        <v>1.5791064130443122</v>
      </c>
      <c r="G18" s="29">
        <f t="shared" si="2"/>
        <v>6.0049882873540773E-3</v>
      </c>
      <c r="I18" s="40">
        <v>3.0459999999999998</v>
      </c>
      <c r="J18" s="41">
        <v>265.85000000000002</v>
      </c>
      <c r="K18" s="21">
        <v>5.62</v>
      </c>
      <c r="L18" s="21">
        <v>252.65</v>
      </c>
      <c r="M18" s="9"/>
      <c r="N18" s="9"/>
      <c r="Q18" s="46">
        <v>263.3236612</v>
      </c>
      <c r="R18" s="46">
        <v>1.306358423</v>
      </c>
      <c r="S18" s="46">
        <v>4.9610369999999997E-3</v>
      </c>
    </row>
    <row r="19" spans="1:19" x14ac:dyDescent="0.2">
      <c r="A19" s="1">
        <v>0.432</v>
      </c>
      <c r="B19" s="14">
        <v>870</v>
      </c>
      <c r="C19" s="14">
        <v>110.6</v>
      </c>
      <c r="D19" s="14">
        <v>7.7080056780000001</v>
      </c>
      <c r="E19" s="29">
        <f t="shared" si="0"/>
        <v>263.41694687523102</v>
      </c>
      <c r="F19" s="29">
        <f t="shared" si="3"/>
        <v>1.6079217667155072</v>
      </c>
      <c r="G19" s="29">
        <f t="shared" si="2"/>
        <v>6.1040938549679147E-3</v>
      </c>
      <c r="I19" s="40">
        <v>3.1920000000000002</v>
      </c>
      <c r="J19" s="41">
        <v>264.45</v>
      </c>
      <c r="K19" s="21">
        <v>6.5720000000000001</v>
      </c>
      <c r="L19" s="21">
        <v>244.15</v>
      </c>
      <c r="M19" s="9"/>
      <c r="N19" s="9"/>
      <c r="Q19" s="46">
        <v>263.69453549999997</v>
      </c>
      <c r="R19" s="46">
        <v>1.313273213</v>
      </c>
      <c r="S19" s="46">
        <v>4.9802819999999999E-3</v>
      </c>
    </row>
    <row r="20" spans="1:19" x14ac:dyDescent="0.2">
      <c r="A20" s="1">
        <v>0.45600000000000002</v>
      </c>
      <c r="B20" s="14">
        <v>842.4</v>
      </c>
      <c r="C20" s="14">
        <v>109.8</v>
      </c>
      <c r="D20" s="14">
        <v>7.6911817039999999</v>
      </c>
      <c r="E20" s="29">
        <f t="shared" si="0"/>
        <v>263.67496877447678</v>
      </c>
      <c r="F20" s="29">
        <f t="shared" si="3"/>
        <v>1.6150161083350891</v>
      </c>
      <c r="G20" s="29">
        <f t="shared" si="2"/>
        <v>6.1250262618459802E-3</v>
      </c>
      <c r="I20" s="40">
        <v>3.3969999999999998</v>
      </c>
      <c r="J20" s="41">
        <v>264.45</v>
      </c>
      <c r="K20" s="21">
        <v>7.03</v>
      </c>
      <c r="L20" s="21">
        <v>240.05</v>
      </c>
      <c r="M20" s="9"/>
      <c r="N20" s="9"/>
      <c r="Q20" s="46">
        <v>263.90449009999998</v>
      </c>
      <c r="R20" s="46">
        <v>1.3092226119999999</v>
      </c>
      <c r="S20" s="46">
        <v>4.9609709999999998E-3</v>
      </c>
    </row>
    <row r="21" spans="1:19" x14ac:dyDescent="0.2">
      <c r="A21" s="1">
        <v>0.48</v>
      </c>
      <c r="B21" s="14">
        <v>834.57142859999999</v>
      </c>
      <c r="C21" s="14">
        <v>107.7142857</v>
      </c>
      <c r="D21" s="14">
        <v>7.6651947419999997</v>
      </c>
      <c r="E21" s="29">
        <f t="shared" si="0"/>
        <v>264.07430250036361</v>
      </c>
      <c r="F21" s="29">
        <f xml:space="preserve"> E21^3*SQRT(1/C21+1/B21)/((2*H$10+H$7*E21)*SQRT(11*7))</f>
        <v>1.3759493768658089</v>
      </c>
      <c r="G21" s="29">
        <f t="shared" si="2"/>
        <v>5.2104629789334169E-3</v>
      </c>
      <c r="I21" s="40">
        <v>3.5019999999999998</v>
      </c>
      <c r="J21" s="41">
        <v>263.55</v>
      </c>
      <c r="K21" s="21">
        <v>7.22</v>
      </c>
      <c r="L21" s="21">
        <v>239.65</v>
      </c>
      <c r="M21" s="9"/>
      <c r="N21" s="9"/>
      <c r="Q21" s="46">
        <v>264.22631139999999</v>
      </c>
      <c r="R21" s="46">
        <v>1.102290609</v>
      </c>
      <c r="S21" s="46">
        <v>4.1717669999999998E-3</v>
      </c>
    </row>
    <row r="22" spans="1:19" x14ac:dyDescent="0.2">
      <c r="A22" s="1">
        <v>0.504</v>
      </c>
      <c r="B22" s="14">
        <v>819.85714289999999</v>
      </c>
      <c r="C22" s="14">
        <v>109.1428571</v>
      </c>
      <c r="D22" s="14">
        <v>7.6008750569999997</v>
      </c>
      <c r="E22" s="29">
        <f t="shared" si="0"/>
        <v>265.06686315893643</v>
      </c>
      <c r="F22" s="29">
        <f t="shared" ref="F22:F30" si="4" xml:space="preserve"> E22^3*SQRT(1/C22+1/B22)/((2*H$10+H$7*E22)*SQRT(11*7))</f>
        <v>1.3661457271175652</v>
      </c>
      <c r="G22" s="29">
        <f t="shared" si="2"/>
        <v>5.1539664778784975E-3</v>
      </c>
      <c r="I22" s="40">
        <v>3.7629999999999999</v>
      </c>
      <c r="J22" s="41">
        <v>261.45</v>
      </c>
      <c r="K22" s="21">
        <v>8.3000000000000007</v>
      </c>
      <c r="L22" s="21">
        <v>232.65</v>
      </c>
      <c r="M22" s="9"/>
      <c r="N22" s="9"/>
      <c r="Q22" s="46">
        <v>265.00947819999999</v>
      </c>
      <c r="R22" s="46">
        <v>1.061259731</v>
      </c>
      <c r="S22" s="46">
        <v>4.0046099999999996E-3</v>
      </c>
    </row>
    <row r="23" spans="1:19" x14ac:dyDescent="0.2">
      <c r="A23" s="1">
        <v>0.52800000000000002</v>
      </c>
      <c r="B23" s="14">
        <v>801.85714289999999</v>
      </c>
      <c r="C23" s="14">
        <v>106.7142857</v>
      </c>
      <c r="D23" s="14">
        <v>7.5906761869999997</v>
      </c>
      <c r="E23" s="29">
        <f t="shared" si="0"/>
        <v>265.22480694636158</v>
      </c>
      <c r="F23" s="29">
        <f t="shared" si="4"/>
        <v>1.381078860601082</v>
      </c>
      <c r="G23" s="29">
        <f t="shared" si="2"/>
        <v>5.207200927024854E-3</v>
      </c>
      <c r="I23" s="40">
        <v>3.9830000000000001</v>
      </c>
      <c r="J23" s="41">
        <v>262.45</v>
      </c>
      <c r="K23" s="21">
        <v>8.4019999999999992</v>
      </c>
      <c r="L23" s="21">
        <v>232.05</v>
      </c>
      <c r="M23" s="9"/>
      <c r="N23" s="9"/>
      <c r="Q23" s="46">
        <v>265.13186259999998</v>
      </c>
      <c r="R23" s="46">
        <v>1.0674219460000001</v>
      </c>
      <c r="S23" s="46">
        <v>4.0260039999999997E-3</v>
      </c>
    </row>
    <row r="24" spans="1:19" x14ac:dyDescent="0.2">
      <c r="A24" s="1">
        <v>0.55200000000000005</v>
      </c>
      <c r="B24" s="14">
        <v>793</v>
      </c>
      <c r="C24" s="14">
        <v>105.8571429</v>
      </c>
      <c r="D24" s="14">
        <v>7.598379027</v>
      </c>
      <c r="E24" s="29">
        <f t="shared" si="0"/>
        <v>265.10550337108737</v>
      </c>
      <c r="F24" s="29">
        <f t="shared" si="4"/>
        <v>1.3872859274971894</v>
      </c>
      <c r="G24" s="29">
        <f t="shared" si="2"/>
        <v>5.2329578596310954E-3</v>
      </c>
      <c r="I24" s="40">
        <v>4.1680000000000001</v>
      </c>
      <c r="J24" s="41">
        <v>261.14999999999998</v>
      </c>
      <c r="K24" s="21">
        <v>9.18</v>
      </c>
      <c r="L24" s="21">
        <v>225.45</v>
      </c>
      <c r="M24" s="9"/>
      <c r="N24" s="9"/>
      <c r="Q24" s="46">
        <v>265.03947640000001</v>
      </c>
      <c r="R24" s="46">
        <v>1.076348152</v>
      </c>
      <c r="S24" s="46">
        <v>4.0610860000000002E-3</v>
      </c>
    </row>
    <row r="25" spans="1:19" x14ac:dyDescent="0.2">
      <c r="A25" s="1">
        <v>0.57599999999999996</v>
      </c>
      <c r="B25" s="14">
        <v>785.42857140000001</v>
      </c>
      <c r="C25" s="14">
        <v>105.1428571</v>
      </c>
      <c r="D25" s="14">
        <v>7.5931970059999996</v>
      </c>
      <c r="E25" s="29">
        <f t="shared" si="0"/>
        <v>265.18575411424661</v>
      </c>
      <c r="F25" s="29">
        <f t="shared" si="4"/>
        <v>1.3919658854842389</v>
      </c>
      <c r="G25" s="29">
        <f t="shared" si="2"/>
        <v>5.2490221057823342E-3</v>
      </c>
      <c r="I25" s="40">
        <v>5.0019999999999998</v>
      </c>
      <c r="J25" s="41">
        <v>255.25</v>
      </c>
      <c r="K25" s="21">
        <v>10.36</v>
      </c>
      <c r="L25" s="21">
        <v>215.85</v>
      </c>
      <c r="M25" s="9"/>
      <c r="N25" s="9"/>
      <c r="Q25" s="46">
        <v>265.10165999999998</v>
      </c>
      <c r="R25" s="46">
        <v>1.077194247</v>
      </c>
      <c r="S25" s="46">
        <v>4.0633249999999996E-3</v>
      </c>
    </row>
    <row r="26" spans="1:19" x14ac:dyDescent="0.2">
      <c r="A26" s="1">
        <v>0.6</v>
      </c>
      <c r="B26" s="14">
        <v>784.2857143</v>
      </c>
      <c r="C26" s="14">
        <v>103.8571429</v>
      </c>
      <c r="D26" s="14">
        <v>7.6133519569999999</v>
      </c>
      <c r="E26" s="29">
        <f t="shared" si="0"/>
        <v>264.87385081416943</v>
      </c>
      <c r="F26" s="29">
        <f t="shared" si="4"/>
        <v>1.4006712185366124</v>
      </c>
      <c r="G26" s="29">
        <f t="shared" si="2"/>
        <v>5.2880690722441198E-3</v>
      </c>
      <c r="I26" s="40">
        <v>5.4969999999999999</v>
      </c>
      <c r="J26" s="41">
        <v>251.45</v>
      </c>
      <c r="K26" s="21">
        <v>10.827</v>
      </c>
      <c r="L26" s="21">
        <v>211.45</v>
      </c>
      <c r="M26" s="9"/>
      <c r="N26" s="9"/>
      <c r="Q26" s="46">
        <v>264.8590787</v>
      </c>
      <c r="R26" s="46">
        <v>1.094782127</v>
      </c>
      <c r="S26" s="46">
        <v>4.1334509999999998E-3</v>
      </c>
    </row>
    <row r="27" spans="1:19" x14ac:dyDescent="0.2">
      <c r="A27" s="3">
        <v>0.624</v>
      </c>
      <c r="B27" s="14">
        <v>774.2857143</v>
      </c>
      <c r="C27" s="14">
        <v>104.5714286</v>
      </c>
      <c r="D27" s="14">
        <v>7.6185691130000004</v>
      </c>
      <c r="E27" s="29">
        <f t="shared" si="0"/>
        <v>264.7932117415321</v>
      </c>
      <c r="F27" s="29">
        <f t="shared" si="4"/>
        <v>1.3977643322013458</v>
      </c>
      <c r="G27" s="29">
        <f t="shared" si="2"/>
        <v>5.2787015309354703E-3</v>
      </c>
      <c r="I27" s="40">
        <v>5.6</v>
      </c>
      <c r="J27" s="41">
        <v>250.65</v>
      </c>
      <c r="K27" s="21">
        <v>11.324</v>
      </c>
      <c r="L27" s="21">
        <v>210.05</v>
      </c>
      <c r="M27" s="9"/>
      <c r="N27" s="9"/>
      <c r="Q27" s="46">
        <v>264.79596989999999</v>
      </c>
      <c r="R27" s="46">
        <v>1.0952919270000001</v>
      </c>
      <c r="S27" s="46">
        <v>4.1363620000000002E-3</v>
      </c>
    </row>
    <row r="28" spans="1:19" x14ac:dyDescent="0.2">
      <c r="A28" s="5">
        <v>0.64800000000000002</v>
      </c>
      <c r="B28" s="14">
        <v>768.57142859999999</v>
      </c>
      <c r="C28" s="14">
        <v>101.7142857</v>
      </c>
      <c r="D28" s="14">
        <v>7.636332951</v>
      </c>
      <c r="E28" s="29">
        <f t="shared" si="0"/>
        <v>264.51894372487459</v>
      </c>
      <c r="F28" s="29">
        <f t="shared" si="4"/>
        <v>1.4164822752279256</v>
      </c>
      <c r="G28" s="29">
        <f t="shared" si="2"/>
        <v>5.3549369859166107E-3</v>
      </c>
      <c r="I28" s="40">
        <v>5.718</v>
      </c>
      <c r="J28" s="41">
        <v>249.65</v>
      </c>
      <c r="K28" s="21">
        <v>11.382</v>
      </c>
      <c r="L28" s="21">
        <v>209.85</v>
      </c>
      <c r="M28" s="9"/>
      <c r="N28" s="9"/>
      <c r="Q28" s="46">
        <v>264.58012839999998</v>
      </c>
      <c r="R28" s="46">
        <v>1.1194919889999999</v>
      </c>
      <c r="S28" s="46">
        <v>4.2312019999999999E-3</v>
      </c>
    </row>
    <row r="29" spans="1:19" x14ac:dyDescent="0.2">
      <c r="A29" s="5">
        <v>0.67200000000000004</v>
      </c>
      <c r="B29" s="14">
        <v>771.85714289999999</v>
      </c>
      <c r="C29" s="14">
        <v>99</v>
      </c>
      <c r="D29" s="14">
        <v>7.6487557749999997</v>
      </c>
      <c r="E29" s="29">
        <f t="shared" si="0"/>
        <v>264.32741205932859</v>
      </c>
      <c r="F29" s="29">
        <f t="shared" si="4"/>
        <v>1.4338377407657286</v>
      </c>
      <c r="G29" s="29">
        <f t="shared" si="2"/>
        <v>5.4244761434122544E-3</v>
      </c>
      <c r="I29" s="40">
        <v>5.7629999999999999</v>
      </c>
      <c r="J29" s="41">
        <v>249.25</v>
      </c>
      <c r="K29" s="21">
        <v>11.74</v>
      </c>
      <c r="L29" s="21">
        <v>210.45</v>
      </c>
      <c r="M29" s="9"/>
      <c r="N29" s="9"/>
      <c r="Q29" s="46">
        <v>264.4283077</v>
      </c>
      <c r="R29" s="46">
        <v>1.1398952200000001</v>
      </c>
      <c r="S29" s="46">
        <v>4.3107909999999996E-3</v>
      </c>
    </row>
    <row r="30" spans="1:19" x14ac:dyDescent="0.2">
      <c r="A30" s="1">
        <v>0.69599999999999995</v>
      </c>
      <c r="B30" s="14">
        <v>777.57142859999999</v>
      </c>
      <c r="C30" s="14">
        <v>99.571428569999995</v>
      </c>
      <c r="D30" s="14">
        <v>7.6615810470000003</v>
      </c>
      <c r="E30" s="29">
        <f t="shared" si="0"/>
        <v>264.12990906974483</v>
      </c>
      <c r="F30" s="29">
        <f t="shared" si="4"/>
        <v>1.4302706027789165</v>
      </c>
      <c r="G30" s="29">
        <f t="shared" si="2"/>
        <v>5.4150270517120663E-3</v>
      </c>
      <c r="I30" s="40">
        <v>5.99</v>
      </c>
      <c r="J30" s="41">
        <v>248.05</v>
      </c>
      <c r="K30" s="21">
        <v>12.161</v>
      </c>
      <c r="L30" s="21">
        <v>211.55</v>
      </c>
      <c r="M30" s="9"/>
      <c r="N30" s="9"/>
      <c r="Q30" s="46">
        <v>264.27082130000002</v>
      </c>
      <c r="R30" s="46">
        <v>1.143892447</v>
      </c>
      <c r="S30" s="46">
        <v>4.3284860000000003E-3</v>
      </c>
    </row>
    <row r="31" spans="1:19" x14ac:dyDescent="0.2">
      <c r="A31" s="1">
        <v>0.72</v>
      </c>
      <c r="B31" s="14">
        <v>768.33333330000005</v>
      </c>
      <c r="C31" s="14">
        <v>97.333333330000002</v>
      </c>
      <c r="D31" s="14">
        <v>7.6563952860000004</v>
      </c>
      <c r="E31" s="29">
        <f t="shared" si="0"/>
        <v>264.20973883083815</v>
      </c>
      <c r="F31" s="29">
        <f xml:space="preserve"> E31^3*SQRT(1/C31+1/B31)/((2*H$10+H$7*E31)*SQRT(11*9))</f>
        <v>1.2747754361701549</v>
      </c>
      <c r="G31" s="29">
        <f t="shared" si="2"/>
        <v>4.8248616489732707E-3</v>
      </c>
      <c r="I31" s="40">
        <v>6.0359999999999996</v>
      </c>
      <c r="J31" s="41">
        <v>247.65</v>
      </c>
      <c r="K31" s="21">
        <v>13.54</v>
      </c>
      <c r="L31" s="21">
        <v>215.25</v>
      </c>
      <c r="M31" s="9"/>
      <c r="N31" s="9"/>
      <c r="Q31" s="46">
        <v>264.33459010000001</v>
      </c>
      <c r="R31" s="46">
        <v>1.01707481</v>
      </c>
      <c r="S31" s="46">
        <v>3.84768E-3</v>
      </c>
    </row>
    <row r="32" spans="1:19" x14ac:dyDescent="0.2">
      <c r="A32" s="1">
        <v>0.74399999999999999</v>
      </c>
      <c r="B32" s="14">
        <v>771</v>
      </c>
      <c r="C32" s="14">
        <v>98.777777779999994</v>
      </c>
      <c r="D32" s="14">
        <v>7.6370474799999997</v>
      </c>
      <c r="E32" s="29">
        <f t="shared" si="0"/>
        <v>264.50792125137508</v>
      </c>
      <c r="F32" s="29">
        <f t="shared" ref="F32:F40" si="5" xml:space="preserve"> E32^3*SQRT(1/C32+1/B32)/((2*H$10+H$7*E32)*SQRT(11*9))</f>
        <v>1.2653183968567361</v>
      </c>
      <c r="G32" s="29">
        <f t="shared" si="2"/>
        <v>4.7836692030642095E-3</v>
      </c>
      <c r="I32" s="40">
        <v>6.9029999999999996</v>
      </c>
      <c r="J32" s="41">
        <v>240.35</v>
      </c>
      <c r="K32" s="21">
        <v>13.753</v>
      </c>
      <c r="L32" s="21">
        <v>216.05</v>
      </c>
      <c r="M32" s="9"/>
      <c r="N32" s="9"/>
      <c r="Q32" s="46">
        <v>264.5714155</v>
      </c>
      <c r="R32" s="46">
        <v>1.0003628689999999</v>
      </c>
      <c r="S32" s="46">
        <v>3.7810690000000002E-3</v>
      </c>
    </row>
    <row r="33" spans="1:19" x14ac:dyDescent="0.2">
      <c r="A33" s="1">
        <v>0.76800000000000002</v>
      </c>
      <c r="B33" s="14">
        <v>775</v>
      </c>
      <c r="C33" s="14">
        <v>100.55555560000001</v>
      </c>
      <c r="D33" s="14">
        <v>7.6375222540000003</v>
      </c>
      <c r="E33" s="29">
        <f t="shared" si="0"/>
        <v>264.50059769869506</v>
      </c>
      <c r="F33" s="29">
        <f t="shared" si="5"/>
        <v>1.2550124500390367</v>
      </c>
      <c r="G33" s="29">
        <f t="shared" si="2"/>
        <v>4.7448378603237784E-3</v>
      </c>
      <c r="I33" s="40">
        <v>7.2</v>
      </c>
      <c r="J33" s="41">
        <v>237.85</v>
      </c>
      <c r="K33" s="21">
        <v>15.715</v>
      </c>
      <c r="L33" s="21">
        <v>214.55</v>
      </c>
      <c r="M33" s="9"/>
      <c r="N33" s="9"/>
      <c r="Q33" s="46">
        <v>264.56562489999999</v>
      </c>
      <c r="R33" s="46">
        <v>0.99243936499999996</v>
      </c>
      <c r="S33" s="46">
        <v>3.7512029999999998E-3</v>
      </c>
    </row>
    <row r="34" spans="1:19" x14ac:dyDescent="0.2">
      <c r="A34" s="1">
        <v>0.79200000000000004</v>
      </c>
      <c r="B34" s="14">
        <v>781.22222220000003</v>
      </c>
      <c r="C34" s="14">
        <v>102.1111111</v>
      </c>
      <c r="D34" s="14">
        <v>7.6257420549999999</v>
      </c>
      <c r="E34" s="29">
        <f t="shared" si="0"/>
        <v>264.68240827628784</v>
      </c>
      <c r="F34" s="29">
        <f t="shared" si="5"/>
        <v>1.2454070859538326</v>
      </c>
      <c r="G34" s="29">
        <f t="shared" si="2"/>
        <v>4.7052884778568983E-3</v>
      </c>
      <c r="I34" s="40">
        <v>8.3979999999999997</v>
      </c>
      <c r="J34" s="41">
        <v>227.85</v>
      </c>
      <c r="K34" s="21">
        <v>16.079999999999998</v>
      </c>
      <c r="L34" s="21">
        <v>214.25</v>
      </c>
      <c r="M34" s="9"/>
      <c r="N34" s="9"/>
      <c r="Q34" s="46">
        <v>264.7089929</v>
      </c>
      <c r="R34" s="46">
        <v>0.97929953199999997</v>
      </c>
      <c r="S34" s="46">
        <v>3.6995330000000001E-3</v>
      </c>
    </row>
    <row r="35" spans="1:19" x14ac:dyDescent="0.2">
      <c r="A35" s="1">
        <v>0.81599999999999995</v>
      </c>
      <c r="B35" s="14">
        <v>798</v>
      </c>
      <c r="C35" s="14">
        <v>104.55555560000001</v>
      </c>
      <c r="D35" s="14">
        <v>7.6009765050000002</v>
      </c>
      <c r="E35" s="29">
        <f t="shared" si="0"/>
        <v>265.06529287181729</v>
      </c>
      <c r="F35" s="29">
        <f t="shared" si="5"/>
        <v>1.229836074019361</v>
      </c>
      <c r="G35" s="29">
        <f t="shared" si="2"/>
        <v>4.6397476663008327E-3</v>
      </c>
      <c r="I35" s="40">
        <v>9.1199999999999992</v>
      </c>
      <c r="J35" s="41">
        <v>222.85</v>
      </c>
      <c r="K35" s="21"/>
      <c r="L35" s="21"/>
      <c r="M35" s="9"/>
      <c r="N35" s="9"/>
      <c r="Q35" s="46">
        <v>265.00825839999999</v>
      </c>
      <c r="R35" s="46">
        <v>0.95541865199999998</v>
      </c>
      <c r="S35" s="46">
        <v>3.6052409999999999E-3</v>
      </c>
    </row>
    <row r="36" spans="1:19" x14ac:dyDescent="0.2">
      <c r="A36" s="1">
        <v>0.84</v>
      </c>
      <c r="B36" s="14">
        <v>819.55555560000005</v>
      </c>
      <c r="C36" s="14">
        <v>110.55555560000001</v>
      </c>
      <c r="D36" s="14">
        <v>7.5954207519999999</v>
      </c>
      <c r="E36" s="29">
        <f t="shared" si="0"/>
        <v>265.1513114414422</v>
      </c>
      <c r="F36" s="29">
        <f t="shared" si="5"/>
        <v>1.1978084602451415</v>
      </c>
      <c r="G36" s="29">
        <f t="shared" si="2"/>
        <v>4.5174525207267308E-3</v>
      </c>
      <c r="I36" s="40">
        <v>10.148999999999999</v>
      </c>
      <c r="J36" s="41">
        <v>215.05</v>
      </c>
      <c r="K36" s="21"/>
      <c r="L36" s="21"/>
      <c r="M36" s="8"/>
      <c r="N36" s="8"/>
      <c r="Q36" s="46">
        <v>265.0749912</v>
      </c>
      <c r="R36" s="46">
        <v>0.927971824</v>
      </c>
      <c r="S36" s="46">
        <v>3.5007900000000002E-3</v>
      </c>
    </row>
    <row r="37" spans="1:19" x14ac:dyDescent="0.2">
      <c r="A37" s="1">
        <v>0.86399999999999999</v>
      </c>
      <c r="B37" s="14">
        <v>852.11111110000002</v>
      </c>
      <c r="C37" s="14">
        <v>116.1111111</v>
      </c>
      <c r="D37" s="14">
        <v>7.5892940400000004</v>
      </c>
      <c r="E37" s="29">
        <f t="shared" si="0"/>
        <v>265.24622336246358</v>
      </c>
      <c r="F37" s="29">
        <f t="shared" si="5"/>
        <v>1.1692511580911855</v>
      </c>
      <c r="G37" s="29">
        <f t="shared" si="2"/>
        <v>4.4081726905245448E-3</v>
      </c>
      <c r="I37" s="40">
        <v>10.3</v>
      </c>
      <c r="J37" s="41">
        <v>214.45</v>
      </c>
      <c r="K37" s="21"/>
      <c r="L37" s="21"/>
      <c r="M37" s="8"/>
      <c r="N37" s="8"/>
      <c r="Q37" s="46">
        <v>265.14840939999999</v>
      </c>
      <c r="R37" s="46">
        <v>0.903076357</v>
      </c>
      <c r="S37" s="46">
        <v>3.4059279999999999E-3</v>
      </c>
    </row>
    <row r="38" spans="1:19" x14ac:dyDescent="0.2">
      <c r="A38" s="1">
        <v>0.88800000000000001</v>
      </c>
      <c r="B38" s="14">
        <v>892.44444439999995</v>
      </c>
      <c r="C38" s="14">
        <v>120.44444439999999</v>
      </c>
      <c r="D38" s="14">
        <v>7.6013622319999996</v>
      </c>
      <c r="E38" s="29">
        <f t="shared" si="0"/>
        <v>265.05932244371979</v>
      </c>
      <c r="F38" s="29">
        <f t="shared" si="5"/>
        <v>1.1478579696574032</v>
      </c>
      <c r="G38" s="29">
        <f t="shared" si="2"/>
        <v>4.3305700741807663E-3</v>
      </c>
      <c r="I38" s="40">
        <v>11.122999999999999</v>
      </c>
      <c r="J38" s="41">
        <v>209.25</v>
      </c>
      <c r="M38" s="8"/>
      <c r="N38" s="8"/>
      <c r="Q38" s="46">
        <v>265.0036197</v>
      </c>
      <c r="R38" s="46">
        <v>0.89190299399999995</v>
      </c>
      <c r="S38" s="46">
        <v>3.365626E-3</v>
      </c>
    </row>
    <row r="39" spans="1:19" x14ac:dyDescent="0.2">
      <c r="A39" s="1">
        <v>0.91200000000000003</v>
      </c>
      <c r="B39" s="14">
        <v>955.55555560000005</v>
      </c>
      <c r="C39" s="14">
        <v>128.66666670000001</v>
      </c>
      <c r="D39" s="14">
        <v>7.6145007509999996</v>
      </c>
      <c r="E39" s="29">
        <f t="shared" si="0"/>
        <v>264.85609101826776</v>
      </c>
      <c r="F39" s="29">
        <f t="shared" si="5"/>
        <v>1.1109487804223959</v>
      </c>
      <c r="G39" s="29">
        <f t="shared" si="2"/>
        <v>4.1945374038831187E-3</v>
      </c>
      <c r="I39" s="40">
        <v>11.179</v>
      </c>
      <c r="J39" s="41">
        <v>209.05</v>
      </c>
      <c r="M39" s="8"/>
      <c r="N39" s="8"/>
      <c r="Q39" s="46">
        <v>264.84519349999999</v>
      </c>
      <c r="R39" s="46">
        <v>0.868818902</v>
      </c>
      <c r="S39" s="46">
        <v>3.2804779999999999E-3</v>
      </c>
    </row>
    <row r="40" spans="1:19" x14ac:dyDescent="0.2">
      <c r="A40" s="1">
        <v>0.93600000000000005</v>
      </c>
      <c r="B40" s="14">
        <v>1040</v>
      </c>
      <c r="C40" s="14">
        <v>138.2222222</v>
      </c>
      <c r="D40" s="14">
        <v>7.6412322320000001</v>
      </c>
      <c r="E40" s="29">
        <f t="shared" si="0"/>
        <v>264.44338127458985</v>
      </c>
      <c r="F40" s="29">
        <f t="shared" si="5"/>
        <v>1.0720805708411287</v>
      </c>
      <c r="G40" s="29">
        <f t="shared" si="2"/>
        <v>4.0541024913303214E-3</v>
      </c>
      <c r="I40" s="40">
        <v>11.589</v>
      </c>
      <c r="J40" s="41">
        <v>209.35</v>
      </c>
      <c r="Q40" s="46">
        <v>264.52033929999999</v>
      </c>
      <c r="R40" s="46">
        <v>0.849276378</v>
      </c>
      <c r="S40" s="46">
        <v>3.2106280000000001E-3</v>
      </c>
    </row>
    <row r="41" spans="1:19" x14ac:dyDescent="0.2">
      <c r="A41" s="1">
        <v>0.96</v>
      </c>
      <c r="B41" s="14">
        <v>1185.4545450000001</v>
      </c>
      <c r="C41" s="14">
        <v>153</v>
      </c>
      <c r="D41" s="14">
        <v>7.6728629770000003</v>
      </c>
      <c r="E41" s="29">
        <f t="shared" si="0"/>
        <v>263.95636747116305</v>
      </c>
      <c r="F41" s="29">
        <f xml:space="preserve"> E41^3*SQRT(1/C41+1/B41)/((2*H$10+H$7*E41)*SQRT(11*11))</f>
        <v>0.92123763054157071</v>
      </c>
      <c r="G41" s="29">
        <f t="shared" si="2"/>
        <v>3.4901133068601384E-3</v>
      </c>
      <c r="I41" s="40">
        <v>11.68</v>
      </c>
      <c r="J41" s="41">
        <v>209.45</v>
      </c>
      <c r="Q41" s="46">
        <v>264.131665</v>
      </c>
      <c r="R41" s="46">
        <v>0.74062428300000005</v>
      </c>
      <c r="S41" s="46">
        <v>2.8039969999999999E-3</v>
      </c>
    </row>
    <row r="42" spans="1:19" x14ac:dyDescent="0.2">
      <c r="A42" s="1">
        <v>0.98399999999999999</v>
      </c>
      <c r="B42" s="14">
        <v>1307.727273</v>
      </c>
      <c r="C42" s="14">
        <v>167.0909091</v>
      </c>
      <c r="D42" s="14">
        <v>7.7272193529999997</v>
      </c>
      <c r="E42" s="29">
        <f t="shared" si="0"/>
        <v>263.12275631366902</v>
      </c>
      <c r="F42" s="29">
        <f t="shared" ref="F42:F50" si="6" xml:space="preserve"> E42^3*SQRT(1/C42+1/B42)/((2*H$10+H$7*E42)*SQRT(11*11))</f>
        <v>0.88289102508448081</v>
      </c>
      <c r="G42" s="29">
        <f t="shared" si="2"/>
        <v>3.3554339330194045E-3</v>
      </c>
      <c r="I42" s="40">
        <v>11.898999999999999</v>
      </c>
      <c r="J42" s="41">
        <v>209.05</v>
      </c>
      <c r="Q42" s="46">
        <v>263.45324060000002</v>
      </c>
      <c r="R42" s="46">
        <v>0.72717938500000001</v>
      </c>
      <c r="S42" s="46">
        <v>2.7601840000000002E-3</v>
      </c>
    </row>
    <row r="43" spans="1:19" x14ac:dyDescent="0.2">
      <c r="A43" s="1">
        <v>1.008</v>
      </c>
      <c r="B43" s="14">
        <v>1458.4545450000001</v>
      </c>
      <c r="C43" s="14">
        <v>183.72727269999999</v>
      </c>
      <c r="D43" s="14">
        <v>7.8019848520000004</v>
      </c>
      <c r="E43" s="29">
        <f t="shared" si="0"/>
        <v>261.98275233518558</v>
      </c>
      <c r="F43" s="29">
        <f t="shared" si="6"/>
        <v>0.84387095830309533</v>
      </c>
      <c r="G43" s="29">
        <f t="shared" si="2"/>
        <v>3.2210935673484E-3</v>
      </c>
      <c r="I43" s="40">
        <v>12.061</v>
      </c>
      <c r="J43" s="41">
        <v>210.15</v>
      </c>
      <c r="Q43" s="46">
        <v>262.49938209999999</v>
      </c>
      <c r="R43" s="46">
        <v>0.71696202399999998</v>
      </c>
      <c r="S43" s="46">
        <v>2.7312899999999999E-3</v>
      </c>
    </row>
    <row r="44" spans="1:19" x14ac:dyDescent="0.2">
      <c r="A44" s="1">
        <v>1.032</v>
      </c>
      <c r="B44" s="14">
        <v>1631.727273</v>
      </c>
      <c r="C44" s="14">
        <v>207.81818179999999</v>
      </c>
      <c r="D44" s="14">
        <v>7.8721761130000001</v>
      </c>
      <c r="E44" s="29">
        <f t="shared" si="0"/>
        <v>260.91916047205791</v>
      </c>
      <c r="F44" s="29">
        <f t="shared" si="6"/>
        <v>0.79635356142635694</v>
      </c>
      <c r="G44" s="29">
        <f t="shared" si="2"/>
        <v>3.0521084001097695E-3</v>
      </c>
      <c r="I44" s="40">
        <v>12.468999999999999</v>
      </c>
      <c r="J44" s="41">
        <v>212.75</v>
      </c>
      <c r="Q44" s="46">
        <v>261.58330530000001</v>
      </c>
      <c r="R44" s="46">
        <v>0.69508424199999996</v>
      </c>
      <c r="S44" s="46">
        <v>2.6572190000000002E-3</v>
      </c>
    </row>
    <row r="45" spans="1:19" x14ac:dyDescent="0.2">
      <c r="A45" s="1">
        <v>1.056</v>
      </c>
      <c r="B45" s="14">
        <v>1817.181818</v>
      </c>
      <c r="C45" s="14">
        <v>228.72727269999999</v>
      </c>
      <c r="D45" s="14">
        <v>7.9408502739999998</v>
      </c>
      <c r="E45" s="29">
        <f t="shared" si="0"/>
        <v>259.88451178427101</v>
      </c>
      <c r="F45" s="29">
        <f t="shared" si="6"/>
        <v>0.76095743370807079</v>
      </c>
      <c r="G45" s="29">
        <f t="shared" si="2"/>
        <v>2.9280599620332059E-3</v>
      </c>
      <c r="I45" s="40">
        <v>12.576000000000001</v>
      </c>
      <c r="J45" s="41">
        <v>213.45</v>
      </c>
      <c r="Q45" s="46">
        <v>260.66895620000003</v>
      </c>
      <c r="R45" s="46">
        <v>0.68064971799999996</v>
      </c>
      <c r="S45" s="46">
        <v>2.6111649999999999E-3</v>
      </c>
    </row>
    <row r="46" spans="1:19" x14ac:dyDescent="0.2">
      <c r="A46" s="1">
        <v>1.08</v>
      </c>
      <c r="B46" s="14">
        <v>2019.727273</v>
      </c>
      <c r="C46" s="14">
        <v>253.0909091</v>
      </c>
      <c r="D46" s="14">
        <v>7.995541706</v>
      </c>
      <c r="E46" s="29">
        <f t="shared" si="0"/>
        <v>259.06455429951251</v>
      </c>
      <c r="F46" s="29">
        <f t="shared" si="6"/>
        <v>0.72511404368081211</v>
      </c>
      <c r="G46" s="29">
        <f t="shared" si="2"/>
        <v>2.7989704945991394E-3</v>
      </c>
      <c r="I46" s="40">
        <v>13.47</v>
      </c>
      <c r="J46" s="41">
        <v>214.25</v>
      </c>
      <c r="Q46" s="46">
        <v>259.92874389999997</v>
      </c>
      <c r="R46" s="46">
        <v>0.66052288100000001</v>
      </c>
      <c r="S46" s="46">
        <v>2.5411689999999998E-3</v>
      </c>
    </row>
    <row r="47" spans="1:19" x14ac:dyDescent="0.2">
      <c r="A47" s="1">
        <v>1.1040000000000001</v>
      </c>
      <c r="B47" s="14">
        <v>2254</v>
      </c>
      <c r="C47" s="14">
        <v>281.36363640000002</v>
      </c>
      <c r="D47" s="14">
        <v>8.0227608210000003</v>
      </c>
      <c r="E47" s="29">
        <f t="shared" si="0"/>
        <v>258.6577564096342</v>
      </c>
      <c r="F47" s="29">
        <f t="shared" si="6"/>
        <v>0.6884920496977377</v>
      </c>
      <c r="G47" s="29">
        <f t="shared" si="2"/>
        <v>2.6617877586759021E-3</v>
      </c>
      <c r="I47" s="40">
        <v>14.321999999999999</v>
      </c>
      <c r="J47" s="41">
        <v>217.05</v>
      </c>
      <c r="Q47" s="46">
        <v>259.55656290000002</v>
      </c>
      <c r="R47" s="46">
        <v>0.63262786100000001</v>
      </c>
      <c r="S47" s="46">
        <v>2.437341E-3</v>
      </c>
    </row>
    <row r="48" spans="1:19" x14ac:dyDescent="0.2">
      <c r="A48" s="1">
        <v>1.1279999999999999</v>
      </c>
      <c r="B48" s="14">
        <v>2522.5454549999999</v>
      </c>
      <c r="C48" s="14">
        <v>309.09090909999998</v>
      </c>
      <c r="D48" s="14">
        <v>8.0417515609999999</v>
      </c>
      <c r="E48" s="29">
        <f t="shared" si="0"/>
        <v>258.374426400056</v>
      </c>
      <c r="F48" s="29">
        <f t="shared" si="6"/>
        <v>0.65683783385491068</v>
      </c>
      <c r="G48" s="29">
        <f t="shared" si="2"/>
        <v>2.54219367994993E-3</v>
      </c>
      <c r="I48" s="40">
        <v>15.201000000000001</v>
      </c>
      <c r="J48" s="41">
        <v>216.75</v>
      </c>
      <c r="Q48" s="46">
        <v>259.29545009999998</v>
      </c>
      <c r="R48" s="46">
        <v>0.60711412899999995</v>
      </c>
      <c r="S48" s="46">
        <v>2.3413990000000001E-3</v>
      </c>
    </row>
    <row r="49" spans="1:19" x14ac:dyDescent="0.2">
      <c r="A49" s="1">
        <v>1.1519999999999999</v>
      </c>
      <c r="B49" s="14">
        <v>2812.272727</v>
      </c>
      <c r="C49" s="14">
        <v>343.72727270000001</v>
      </c>
      <c r="D49" s="14">
        <v>8.0494544099999992</v>
      </c>
      <c r="E49" s="29">
        <f t="shared" si="0"/>
        <v>258.25961847321855</v>
      </c>
      <c r="F49" s="29">
        <f t="shared" si="6"/>
        <v>0.62302240535464015</v>
      </c>
      <c r="G49" s="29">
        <f t="shared" si="2"/>
        <v>2.4123880033503861E-3</v>
      </c>
      <c r="I49" s="40">
        <v>16.03</v>
      </c>
      <c r="J49" s="41">
        <v>216.45</v>
      </c>
      <c r="Q49" s="46">
        <v>259.18920789999999</v>
      </c>
      <c r="R49" s="46">
        <v>0.577218338</v>
      </c>
      <c r="S49" s="46">
        <v>2.2270150000000002E-3</v>
      </c>
    </row>
    <row r="50" spans="1:19" x14ac:dyDescent="0.2">
      <c r="A50" s="1">
        <v>1.1759999999999999</v>
      </c>
      <c r="B50" s="14">
        <v>3118.090909</v>
      </c>
      <c r="C50" s="14">
        <v>381.09090909999998</v>
      </c>
      <c r="D50" s="14">
        <v>8.0621693959999998</v>
      </c>
      <c r="E50" s="29">
        <f t="shared" si="0"/>
        <v>258.07024882876811</v>
      </c>
      <c r="F50" s="29">
        <f t="shared" si="6"/>
        <v>0.59207430748571521</v>
      </c>
      <c r="G50" s="29">
        <f t="shared" si="2"/>
        <v>2.2942369768417657E-3</v>
      </c>
      <c r="Q50" s="46">
        <v>259.01342169999998</v>
      </c>
      <c r="R50" s="46">
        <v>0.55066113999999999</v>
      </c>
      <c r="S50" s="46">
        <v>2.1259949999999999E-3</v>
      </c>
    </row>
    <row r="51" spans="1:19" x14ac:dyDescent="0.2">
      <c r="A51" s="1">
        <v>1.2</v>
      </c>
      <c r="B51" s="14">
        <v>3465.3076919999999</v>
      </c>
      <c r="C51" s="14">
        <v>426.46153850000002</v>
      </c>
      <c r="D51" s="14">
        <v>8.0685162439999996</v>
      </c>
      <c r="E51" s="29">
        <f t="shared" si="0"/>
        <v>257.97578835781218</v>
      </c>
      <c r="F51" s="29">
        <f xml:space="preserve"> E51^3*SQRT(1/C51+1/B51)/((2*H$10+H$7*E51)*SQRT(11*13))</f>
        <v>0.51520505609413181</v>
      </c>
      <c r="G51" s="29">
        <f t="shared" si="2"/>
        <v>1.9971062376580198E-3</v>
      </c>
      <c r="Q51" s="46">
        <v>258.92548470000003</v>
      </c>
      <c r="R51" s="46">
        <v>0.48008045500000002</v>
      </c>
      <c r="S51" s="46">
        <v>1.854126E-3</v>
      </c>
    </row>
    <row r="52" spans="1:19" x14ac:dyDescent="0.2">
      <c r="A52" s="1">
        <v>1.224</v>
      </c>
      <c r="B52" s="14">
        <v>3794.0769230000001</v>
      </c>
      <c r="C52" s="14">
        <v>471.46153850000002</v>
      </c>
      <c r="D52" s="14">
        <v>8.0664396830000005</v>
      </c>
      <c r="E52" s="29">
        <f t="shared" si="0"/>
        <v>258.00668912158864</v>
      </c>
      <c r="F52" s="29">
        <f t="shared" ref="F52:F60" si="7" xml:space="preserve"> E52^3*SQRT(1/C52+1/B52)/((2*H$10+H$7*E52)*SQRT(11*13))</f>
        <v>0.49020970644340645</v>
      </c>
      <c r="G52" s="29">
        <f t="shared" si="2"/>
        <v>1.8999883612024859E-3</v>
      </c>
      <c r="Q52" s="46">
        <v>258.95426980000002</v>
      </c>
      <c r="R52" s="46">
        <v>0.45650580600000001</v>
      </c>
      <c r="S52" s="46">
        <v>1.7628819999999999E-3</v>
      </c>
    </row>
    <row r="53" spans="1:19" x14ac:dyDescent="0.2">
      <c r="A53" s="1">
        <v>1.248</v>
      </c>
      <c r="B53" s="14">
        <v>4127.6923079999997</v>
      </c>
      <c r="C53" s="14">
        <v>513.69230770000001</v>
      </c>
      <c r="D53" s="14">
        <v>8.0608189859999992</v>
      </c>
      <c r="E53" s="29">
        <f t="shared" si="0"/>
        <v>258.09035268896366</v>
      </c>
      <c r="F53" s="29">
        <f t="shared" si="7"/>
        <v>0.46953174315174545</v>
      </c>
      <c r="G53" s="29">
        <f t="shared" si="2"/>
        <v>1.8192533671244945E-3</v>
      </c>
      <c r="Q53" s="46">
        <v>259.0321156</v>
      </c>
      <c r="R53" s="46">
        <v>0.436512554</v>
      </c>
      <c r="S53" s="46">
        <v>1.6851679999999999E-3</v>
      </c>
    </row>
    <row r="54" spans="1:19" x14ac:dyDescent="0.2">
      <c r="A54" s="1">
        <v>1.272</v>
      </c>
      <c r="B54" s="14">
        <v>4477.3846149999999</v>
      </c>
      <c r="C54" s="14">
        <v>558.07692310000004</v>
      </c>
      <c r="D54" s="14">
        <v>8.0363345400000004</v>
      </c>
      <c r="E54" s="29">
        <f t="shared" si="0"/>
        <v>258.45520415302047</v>
      </c>
      <c r="F54" s="29">
        <f t="shared" si="7"/>
        <v>0.44995484132315439</v>
      </c>
      <c r="G54" s="29">
        <f t="shared" si="2"/>
        <v>1.7409393739920788E-3</v>
      </c>
      <c r="Q54" s="46">
        <v>259.37005060000001</v>
      </c>
      <c r="R54" s="46">
        <v>0.41519828199999997</v>
      </c>
      <c r="S54" s="46">
        <v>1.6007949999999999E-3</v>
      </c>
    </row>
    <row r="55" spans="1:19" x14ac:dyDescent="0.2">
      <c r="A55" s="1">
        <v>1.296</v>
      </c>
      <c r="B55" s="14">
        <v>4813.3846149999999</v>
      </c>
      <c r="C55" s="14">
        <v>602.30769229999999</v>
      </c>
      <c r="D55" s="14">
        <v>8.0046321079999991</v>
      </c>
      <c r="E55" s="29">
        <f t="shared" si="0"/>
        <v>258.9286021732841</v>
      </c>
      <c r="F55" s="29">
        <f t="shared" si="7"/>
        <v>0.43253233630345478</v>
      </c>
      <c r="G55" s="29">
        <f t="shared" si="2"/>
        <v>1.6704695142716946E-3</v>
      </c>
      <c r="Q55" s="46">
        <v>259.80472040000001</v>
      </c>
      <c r="R55" s="46">
        <v>0.39515821600000001</v>
      </c>
      <c r="S55" s="46">
        <v>1.5209819999999999E-3</v>
      </c>
    </row>
    <row r="56" spans="1:19" x14ac:dyDescent="0.2">
      <c r="A56" s="1">
        <v>1.32</v>
      </c>
      <c r="B56" s="14">
        <v>5162.6153850000001</v>
      </c>
      <c r="C56" s="14">
        <v>644.15384619999998</v>
      </c>
      <c r="D56" s="14">
        <v>7.9703191819999999</v>
      </c>
      <c r="E56" s="29">
        <f t="shared" si="0"/>
        <v>259.44226803316258</v>
      </c>
      <c r="F56" s="29">
        <f t="shared" si="7"/>
        <v>0.41748662760171568</v>
      </c>
      <c r="G56" s="29">
        <f t="shared" si="2"/>
        <v>1.6091696652464952E-3</v>
      </c>
      <c r="Q56" s="46">
        <v>260.2713986</v>
      </c>
      <c r="R56" s="46">
        <v>0.37716465599999999</v>
      </c>
      <c r="S56" s="46">
        <v>1.449121E-3</v>
      </c>
    </row>
    <row r="57" spans="1:19" x14ac:dyDescent="0.2">
      <c r="A57" s="1">
        <v>1.3440000000000001</v>
      </c>
      <c r="B57" s="14">
        <v>5532.2307689999998</v>
      </c>
      <c r="C57" s="14">
        <v>695.23076920000005</v>
      </c>
      <c r="D57" s="14">
        <v>7.9373264570000002</v>
      </c>
      <c r="E57" s="29">
        <f t="shared" si="0"/>
        <v>259.93746288855829</v>
      </c>
      <c r="F57" s="29">
        <f t="shared" si="7"/>
        <v>0.40139269578062098</v>
      </c>
      <c r="G57" s="29">
        <f t="shared" si="2"/>
        <v>1.5441894805009622E-3</v>
      </c>
      <c r="Q57" s="46">
        <v>260.71629050000001</v>
      </c>
      <c r="R57" s="46">
        <v>0.35859666899999998</v>
      </c>
      <c r="S57" s="46">
        <v>1.3754290000000001E-3</v>
      </c>
    </row>
    <row r="58" spans="1:19" x14ac:dyDescent="0.2">
      <c r="A58" s="1">
        <v>1.3680000000000001</v>
      </c>
      <c r="B58" s="14">
        <v>5917.2307689999998</v>
      </c>
      <c r="C58" s="14">
        <v>744.38461540000003</v>
      </c>
      <c r="D58" s="14">
        <v>7.9026142559999997</v>
      </c>
      <c r="E58" s="29">
        <f t="shared" si="0"/>
        <v>260.45986774165476</v>
      </c>
      <c r="F58" s="29">
        <f t="shared" si="7"/>
        <v>0.38731691334265311</v>
      </c>
      <c r="G58" s="29">
        <f t="shared" si="2"/>
        <v>1.4870502573042289E-3</v>
      </c>
      <c r="Q58" s="46">
        <v>261.1801797</v>
      </c>
      <c r="R58" s="46">
        <v>0.34182810800000002</v>
      </c>
      <c r="S58" s="46">
        <v>1.308783E-3</v>
      </c>
    </row>
    <row r="59" spans="1:19" x14ac:dyDescent="0.2">
      <c r="A59" s="1">
        <v>1.3919999999999999</v>
      </c>
      <c r="B59" s="14">
        <v>6292.2307689999998</v>
      </c>
      <c r="C59" s="14">
        <v>797.30769229999999</v>
      </c>
      <c r="D59" s="14">
        <v>7.8627036029999999</v>
      </c>
      <c r="E59" s="29">
        <f t="shared" si="0"/>
        <v>261.06232963300829</v>
      </c>
      <c r="F59" s="29">
        <f t="shared" si="7"/>
        <v>0.37372537010320422</v>
      </c>
      <c r="G59" s="29">
        <f t="shared" si="2"/>
        <v>1.431556098608993E-3</v>
      </c>
      <c r="Q59" s="46">
        <v>261.70804870000001</v>
      </c>
      <c r="R59" s="46">
        <v>0.325053439</v>
      </c>
      <c r="S59" s="46">
        <v>1.2420459999999999E-3</v>
      </c>
    </row>
    <row r="60" spans="1:19" x14ac:dyDescent="0.2">
      <c r="A60" s="1">
        <v>1.4159999999999999</v>
      </c>
      <c r="B60" s="14">
        <v>6655.6153850000001</v>
      </c>
      <c r="C60" s="14">
        <v>849.69230770000001</v>
      </c>
      <c r="D60" s="14">
        <v>7.819388397</v>
      </c>
      <c r="E60" s="29">
        <f t="shared" si="0"/>
        <v>261.71845081720897</v>
      </c>
      <c r="F60" s="29">
        <f t="shared" si="7"/>
        <v>0.36149531799663687</v>
      </c>
      <c r="G60" s="29">
        <f t="shared" si="2"/>
        <v>1.381237420853888E-3</v>
      </c>
      <c r="Q60" s="46">
        <v>262.27405249999998</v>
      </c>
      <c r="R60" s="46">
        <v>0.30924985300000002</v>
      </c>
      <c r="S60" s="46">
        <v>1.1791099999999999E-3</v>
      </c>
    </row>
    <row r="61" spans="1:19" x14ac:dyDescent="0.2">
      <c r="A61" s="1">
        <v>1.44</v>
      </c>
      <c r="B61" s="14">
        <v>6988.7333330000001</v>
      </c>
      <c r="C61" s="14">
        <v>895.46666670000002</v>
      </c>
      <c r="D61" s="14">
        <v>7.7767364309999998</v>
      </c>
      <c r="E61" s="29">
        <f t="shared" si="0"/>
        <v>262.36689718160113</v>
      </c>
      <c r="F61" s="29">
        <f xml:space="preserve"> E61^3*SQRT(1/C61+1/B61)/((2*H$10+H$7*E61)*SQRT(11*15))</f>
        <v>0.3273012682877719</v>
      </c>
      <c r="G61" s="29">
        <f t="shared" si="2"/>
        <v>1.2474945269533202E-3</v>
      </c>
      <c r="Q61" s="46">
        <v>262.82410240000002</v>
      </c>
      <c r="R61" s="46">
        <v>0.27525441</v>
      </c>
      <c r="S61" s="46">
        <v>1.047295E-3</v>
      </c>
    </row>
    <row r="62" spans="1:19" x14ac:dyDescent="0.2">
      <c r="A62" s="1">
        <v>1.464</v>
      </c>
      <c r="B62" s="14">
        <v>7337.4</v>
      </c>
      <c r="C62" s="14">
        <v>945.2</v>
      </c>
      <c r="D62" s="14">
        <v>7.7279374059999997</v>
      </c>
      <c r="E62" s="29">
        <f t="shared" si="0"/>
        <v>263.11177169945807</v>
      </c>
      <c r="F62" s="29">
        <f t="shared" ref="F62:F70" si="8" xml:space="preserve"> E62^3*SQRT(1/C62+1/B62)/((2*H$10+H$7*E62)*SQRT(11*15))</f>
        <v>0.31804335356364138</v>
      </c>
      <c r="G62" s="29">
        <f t="shared" si="2"/>
        <v>1.2087766028459168E-3</v>
      </c>
      <c r="Q62" s="46">
        <v>263.44419190000002</v>
      </c>
      <c r="R62" s="46">
        <v>0.26203271700000003</v>
      </c>
      <c r="S62" s="46">
        <v>9.9464200000000001E-4</v>
      </c>
    </row>
    <row r="63" spans="1:19" x14ac:dyDescent="0.2">
      <c r="A63" s="1">
        <v>1.488</v>
      </c>
      <c r="B63" s="14">
        <v>7669.7333330000001</v>
      </c>
      <c r="C63" s="14">
        <v>1000.533333</v>
      </c>
      <c r="D63" s="14">
        <v>7.6793081819999998</v>
      </c>
      <c r="E63" s="29">
        <f t="shared" si="0"/>
        <v>263.85730691039629</v>
      </c>
      <c r="F63" s="29">
        <f t="shared" si="8"/>
        <v>0.30876310423873454</v>
      </c>
      <c r="G63" s="29">
        <f t="shared" si="2"/>
        <v>1.170189705390982E-3</v>
      </c>
      <c r="Q63" s="46">
        <v>264.05190829999998</v>
      </c>
      <c r="R63" s="46">
        <v>0.248960289</v>
      </c>
      <c r="S63" s="46">
        <v>9.4284600000000001E-4</v>
      </c>
    </row>
    <row r="64" spans="1:19" x14ac:dyDescent="0.2">
      <c r="A64" s="1">
        <v>1.512</v>
      </c>
      <c r="B64" s="14">
        <v>8015.1333329999998</v>
      </c>
      <c r="C64" s="14">
        <v>1055.133333</v>
      </c>
      <c r="D64" s="14">
        <v>7.6283630349999996</v>
      </c>
      <c r="E64" s="29">
        <f t="shared" si="0"/>
        <v>264.64193968109015</v>
      </c>
      <c r="F64" s="29">
        <f t="shared" si="8"/>
        <v>0.30025546618992166</v>
      </c>
      <c r="G64" s="29">
        <f t="shared" si="2"/>
        <v>1.1345724965277537E-3</v>
      </c>
      <c r="Q64" s="46">
        <v>264.6771511</v>
      </c>
      <c r="R64" s="46">
        <v>0.23639774899999999</v>
      </c>
      <c r="S64" s="46">
        <v>8.9315499999999997E-4</v>
      </c>
    </row>
    <row r="65" spans="1:19" x14ac:dyDescent="0.2">
      <c r="A65" s="1">
        <v>1.536</v>
      </c>
      <c r="B65" s="14">
        <v>8346.3333330000005</v>
      </c>
      <c r="C65" s="14">
        <v>1106</v>
      </c>
      <c r="D65" s="14">
        <v>7.5796949869999999</v>
      </c>
      <c r="E65" s="29">
        <f t="shared" si="0"/>
        <v>265.3950399433399</v>
      </c>
      <c r="F65" s="29">
        <f t="shared" si="8"/>
        <v>0.29287243081640157</v>
      </c>
      <c r="G65" s="29">
        <f t="shared" si="2"/>
        <v>1.1035339276835314E-3</v>
      </c>
      <c r="Q65" s="46">
        <v>265.26307120000001</v>
      </c>
      <c r="R65" s="46">
        <v>0.22510866900000001</v>
      </c>
      <c r="S65" s="46">
        <v>8.4862399999999997E-4</v>
      </c>
    </row>
    <row r="66" spans="1:19" x14ac:dyDescent="0.2">
      <c r="A66" s="1">
        <v>1.56</v>
      </c>
      <c r="B66" s="14">
        <v>8686.8666670000002</v>
      </c>
      <c r="C66" s="14">
        <v>1154.8</v>
      </c>
      <c r="D66" s="14">
        <v>7.5365036710000002</v>
      </c>
      <c r="E66" s="29">
        <f t="shared" si="0"/>
        <v>266.06637142171587</v>
      </c>
      <c r="F66" s="29">
        <f t="shared" si="8"/>
        <v>0.28624613165330065</v>
      </c>
      <c r="G66" s="29">
        <f t="shared" si="2"/>
        <v>1.0758448357218351E-3</v>
      </c>
      <c r="Q66" s="46">
        <v>265.77337</v>
      </c>
      <c r="R66" s="46">
        <v>0.21513581000000001</v>
      </c>
      <c r="S66" s="46">
        <v>8.0947099999999998E-4</v>
      </c>
    </row>
    <row r="67" spans="1:19" x14ac:dyDescent="0.2">
      <c r="A67" s="1">
        <v>1.5840000000000001</v>
      </c>
      <c r="B67" s="14">
        <v>9007.7333330000001</v>
      </c>
      <c r="C67" s="14">
        <v>1204.5999999999999</v>
      </c>
      <c r="D67" s="14">
        <v>7.4937420540000002</v>
      </c>
      <c r="E67" s="29">
        <f t="shared" ref="E67:E130" si="9" xml:space="preserve"> (2*H$10)/(-H$7+SQRT((H$7)^2+4*H$10*(LN(D67)-H$4)))</f>
        <v>266.73385777317623</v>
      </c>
      <c r="F67" s="29">
        <f t="shared" si="8"/>
        <v>0.27996899561517802</v>
      </c>
      <c r="G67" s="29">
        <f t="shared" si="2"/>
        <v>1.0496192645076826E-3</v>
      </c>
      <c r="Q67" s="46">
        <v>266.26928340000001</v>
      </c>
      <c r="R67" s="46">
        <v>0.20557557000000001</v>
      </c>
      <c r="S67" s="46">
        <v>7.7205899999999996E-4</v>
      </c>
    </row>
    <row r="68" spans="1:19" x14ac:dyDescent="0.2">
      <c r="A68" s="1">
        <v>1.6080000000000001</v>
      </c>
      <c r="B68" s="14">
        <v>9319.6666669999995</v>
      </c>
      <c r="C68" s="14">
        <v>1255.5999999999999</v>
      </c>
      <c r="D68" s="14">
        <v>7.4545809930000004</v>
      </c>
      <c r="E68" s="29">
        <f t="shared" si="9"/>
        <v>267.34767508065573</v>
      </c>
      <c r="F68" s="29">
        <f t="shared" si="8"/>
        <v>0.27400297400002105</v>
      </c>
      <c r="G68" s="29">
        <f t="shared" si="2"/>
        <v>1.0248937976264708E-3</v>
      </c>
      <c r="Q68" s="46">
        <v>266.71503810000002</v>
      </c>
      <c r="R68" s="46">
        <v>0.19675468300000001</v>
      </c>
      <c r="S68" s="46">
        <v>7.3769600000000003E-4</v>
      </c>
    </row>
    <row r="69" spans="1:19" x14ac:dyDescent="0.2">
      <c r="A69" s="1">
        <v>1.6319999999999999</v>
      </c>
      <c r="B69" s="14">
        <v>9642.3333330000005</v>
      </c>
      <c r="C69" s="14">
        <v>1305</v>
      </c>
      <c r="D69" s="14">
        <v>7.4230634589999998</v>
      </c>
      <c r="E69" s="29">
        <f t="shared" si="9"/>
        <v>267.84348395956272</v>
      </c>
      <c r="F69" s="29">
        <f t="shared" si="8"/>
        <v>0.26857897885906784</v>
      </c>
      <c r="G69" s="29">
        <f t="shared" ref="G69:G132" si="10" xml:space="preserve"> F69/E69</f>
        <v>1.0027459876515651E-3</v>
      </c>
      <c r="Q69" s="46">
        <v>267.06777779999999</v>
      </c>
      <c r="R69" s="46">
        <v>0.18928926400000001</v>
      </c>
      <c r="S69" s="46">
        <v>7.0876900000000004E-4</v>
      </c>
    </row>
    <row r="70" spans="1:19" x14ac:dyDescent="0.2">
      <c r="A70" s="1">
        <v>1.6559999999999999</v>
      </c>
      <c r="B70" s="14">
        <v>9957.2666669999999</v>
      </c>
      <c r="C70" s="14">
        <v>1353.5333330000001</v>
      </c>
      <c r="D70" s="14">
        <v>7.3960826900000001</v>
      </c>
      <c r="E70" s="29">
        <f t="shared" si="9"/>
        <v>268.26922115111574</v>
      </c>
      <c r="F70" s="29">
        <f t="shared" si="8"/>
        <v>0.26357588042099245</v>
      </c>
      <c r="G70" s="29">
        <f t="shared" si="10"/>
        <v>9.8250510919596114E-4</v>
      </c>
      <c r="Q70" s="46">
        <v>267.36537320000002</v>
      </c>
      <c r="R70" s="46">
        <v>0.18271648500000001</v>
      </c>
      <c r="S70" s="46">
        <v>6.8339599999999996E-4</v>
      </c>
    </row>
    <row r="71" spans="1:19" x14ac:dyDescent="0.2">
      <c r="A71" s="1">
        <v>1.68</v>
      </c>
      <c r="B71" s="14">
        <v>10249.94118</v>
      </c>
      <c r="C71" s="14">
        <v>1393.058824</v>
      </c>
      <c r="D71" s="14">
        <v>7.3722992249999999</v>
      </c>
      <c r="E71" s="29">
        <f t="shared" si="9"/>
        <v>268.64551464500164</v>
      </c>
      <c r="F71" s="29">
        <f xml:space="preserve"> E71^3*SQRT(1/C71+1/B71)/((2*H$10+H$7*E71)*SQRT(11*17))</f>
        <v>0.24387668798198109</v>
      </c>
      <c r="G71" s="29">
        <f t="shared" si="10"/>
        <v>9.0780107869751331E-4</v>
      </c>
      <c r="Q71" s="46">
        <v>267.62428849999998</v>
      </c>
      <c r="R71" s="46">
        <v>0.166542467</v>
      </c>
      <c r="S71" s="46">
        <v>6.223E-4</v>
      </c>
    </row>
    <row r="72" spans="1:19" x14ac:dyDescent="0.2">
      <c r="A72" s="1">
        <v>1.704</v>
      </c>
      <c r="B72" s="14">
        <v>10534.05882</v>
      </c>
      <c r="C72" s="14">
        <v>1436.294118</v>
      </c>
      <c r="D72" s="14">
        <v>7.3489832269999997</v>
      </c>
      <c r="E72" s="29">
        <f t="shared" si="9"/>
        <v>269.01534096210219</v>
      </c>
      <c r="F72" s="29">
        <f t="shared" ref="F72:F80" si="11" xml:space="preserve"> E72^3*SQRT(1/C72+1/B72)/((2*H$10+H$7*E72)*SQRT(11*17))</f>
        <v>0.24006481000944599</v>
      </c>
      <c r="G72" s="29">
        <f t="shared" si="10"/>
        <v>8.923833456890675E-4</v>
      </c>
      <c r="Q72" s="46">
        <v>267.87494989999999</v>
      </c>
      <c r="R72" s="46">
        <v>0.16147968600000001</v>
      </c>
      <c r="S72" s="46">
        <v>6.0281699999999996E-4</v>
      </c>
    </row>
    <row r="73" spans="1:19" x14ac:dyDescent="0.2">
      <c r="A73" s="1">
        <v>1.728</v>
      </c>
      <c r="B73" s="14">
        <v>10808.70588</v>
      </c>
      <c r="C73" s="14">
        <v>1474.176471</v>
      </c>
      <c r="D73" s="14">
        <v>7.327434416</v>
      </c>
      <c r="E73" s="29">
        <f t="shared" si="9"/>
        <v>269.35796515298927</v>
      </c>
      <c r="F73" s="29">
        <f t="shared" si="11"/>
        <v>0.23682217786981191</v>
      </c>
      <c r="G73" s="29">
        <f t="shared" si="10"/>
        <v>8.7920985642768066E-4</v>
      </c>
      <c r="Q73" s="46">
        <v>268.10377770000002</v>
      </c>
      <c r="R73" s="46">
        <v>0.15703033199999999</v>
      </c>
      <c r="S73" s="46">
        <v>5.8570699999999998E-4</v>
      </c>
    </row>
    <row r="74" spans="1:19" x14ac:dyDescent="0.2">
      <c r="A74" s="1">
        <v>1.752</v>
      </c>
      <c r="B74" s="14">
        <v>11076.588239999999</v>
      </c>
      <c r="C74" s="14">
        <v>1513.4117650000001</v>
      </c>
      <c r="D74" s="14">
        <v>7.3119138430000001</v>
      </c>
      <c r="E74" s="29">
        <f t="shared" si="9"/>
        <v>269.60523910699175</v>
      </c>
      <c r="F74" s="29">
        <f t="shared" si="11"/>
        <v>0.23365810794602285</v>
      </c>
      <c r="G74" s="29">
        <f t="shared" si="10"/>
        <v>8.6666753480000647E-4</v>
      </c>
      <c r="Q74" s="46">
        <v>268.2668784</v>
      </c>
      <c r="R74" s="46">
        <v>0.15330544800000001</v>
      </c>
      <c r="S74" s="46">
        <v>5.7146599999999997E-4</v>
      </c>
    </row>
    <row r="75" spans="1:19" x14ac:dyDescent="0.2">
      <c r="A75" s="1">
        <v>1.776</v>
      </c>
      <c r="B75" s="14">
        <v>11340.470590000001</v>
      </c>
      <c r="C75" s="14">
        <v>1553.5882349999999</v>
      </c>
      <c r="D75" s="14">
        <v>7.2993886349999997</v>
      </c>
      <c r="E75" s="29">
        <f t="shared" si="9"/>
        <v>269.80509779027346</v>
      </c>
      <c r="F75" s="29">
        <f t="shared" si="11"/>
        <v>0.23057612495448279</v>
      </c>
      <c r="G75" s="29">
        <f t="shared" si="10"/>
        <v>8.5460255140811176E-4</v>
      </c>
      <c r="Q75" s="46">
        <v>268.3974427</v>
      </c>
      <c r="R75" s="46">
        <v>0.14997870999999999</v>
      </c>
      <c r="S75" s="46">
        <v>5.5879300000000003E-4</v>
      </c>
    </row>
    <row r="76" spans="1:19" x14ac:dyDescent="0.2">
      <c r="A76" s="1">
        <v>1.8</v>
      </c>
      <c r="B76" s="14">
        <v>11591.82353</v>
      </c>
      <c r="C76" s="14">
        <v>1591.2352940000001</v>
      </c>
      <c r="D76" s="14">
        <v>7.2865069309999999</v>
      </c>
      <c r="E76" s="29">
        <f t="shared" si="9"/>
        <v>270.01093296980736</v>
      </c>
      <c r="F76" s="29">
        <f t="shared" si="11"/>
        <v>0.22778196158161457</v>
      </c>
      <c r="G76" s="29">
        <f t="shared" si="10"/>
        <v>8.4360273517919057E-4</v>
      </c>
      <c r="Q76" s="46">
        <v>268.53072650000001</v>
      </c>
      <c r="R76" s="46">
        <v>0.146827451</v>
      </c>
      <c r="S76" s="46">
        <v>5.4678099999999998E-4</v>
      </c>
    </row>
    <row r="77" spans="1:19" x14ac:dyDescent="0.2">
      <c r="A77" s="1">
        <v>1.8240000000000001</v>
      </c>
      <c r="B77" s="14">
        <v>11843.88235</v>
      </c>
      <c r="C77" s="14">
        <v>1630.058824</v>
      </c>
      <c r="D77" s="14">
        <v>7.2725264679999997</v>
      </c>
      <c r="E77" s="29">
        <f t="shared" si="9"/>
        <v>270.23465795978927</v>
      </c>
      <c r="F77" s="29">
        <f t="shared" si="11"/>
        <v>0.22500588474126865</v>
      </c>
      <c r="G77" s="29">
        <f t="shared" si="10"/>
        <v>8.3263148568733683E-4</v>
      </c>
      <c r="Q77" s="46">
        <v>268.67422390000002</v>
      </c>
      <c r="R77" s="46">
        <v>0.143598697</v>
      </c>
      <c r="S77" s="46">
        <v>5.3447100000000001E-4</v>
      </c>
    </row>
    <row r="78" spans="1:19" x14ac:dyDescent="0.2">
      <c r="A78" s="1">
        <v>1.8480000000000001</v>
      </c>
      <c r="B78" s="14">
        <v>12066.05882</v>
      </c>
      <c r="C78" s="14">
        <v>1666.4117650000001</v>
      </c>
      <c r="D78" s="14">
        <v>7.2604435369999996</v>
      </c>
      <c r="E78" s="29">
        <f t="shared" si="9"/>
        <v>270.42829841817581</v>
      </c>
      <c r="F78" s="29">
        <f t="shared" si="11"/>
        <v>0.22251542602980887</v>
      </c>
      <c r="G78" s="29">
        <f t="shared" si="10"/>
        <v>8.2282596655518258E-4</v>
      </c>
      <c r="Q78" s="46">
        <v>268.79726690000001</v>
      </c>
      <c r="R78" s="46">
        <v>0.140771333</v>
      </c>
      <c r="S78" s="46">
        <v>5.2370800000000001E-4</v>
      </c>
    </row>
    <row r="79" spans="1:19" x14ac:dyDescent="0.2">
      <c r="A79" s="1">
        <v>1.8720000000000001</v>
      </c>
      <c r="B79" s="14">
        <v>12279.352940000001</v>
      </c>
      <c r="C79" s="14">
        <v>1693.294118</v>
      </c>
      <c r="D79" s="14">
        <v>7.2465396560000004</v>
      </c>
      <c r="E79" s="29">
        <f t="shared" si="9"/>
        <v>270.65144611748997</v>
      </c>
      <c r="F79" s="29">
        <f t="shared" si="11"/>
        <v>0.22064356625985451</v>
      </c>
      <c r="G79" s="29">
        <f t="shared" si="10"/>
        <v>8.1523143299250278E-4</v>
      </c>
      <c r="Q79" s="46">
        <v>268.93772009999998</v>
      </c>
      <c r="R79" s="46">
        <v>0.13816576899999999</v>
      </c>
      <c r="S79" s="46">
        <v>5.1374600000000004E-4</v>
      </c>
    </row>
    <row r="80" spans="1:19" x14ac:dyDescent="0.2">
      <c r="A80" s="1">
        <v>1.8959999999999999</v>
      </c>
      <c r="B80" s="14">
        <v>12463.588239999999</v>
      </c>
      <c r="C80" s="14">
        <v>1718.882353</v>
      </c>
      <c r="D80" s="14">
        <v>7.2329499420000003</v>
      </c>
      <c r="E80" s="29">
        <f t="shared" si="9"/>
        <v>270.86988986444243</v>
      </c>
      <c r="F80" s="29">
        <f t="shared" si="11"/>
        <v>0.21892185899351715</v>
      </c>
      <c r="G80" s="29">
        <f t="shared" si="10"/>
        <v>8.0821777238908755E-4</v>
      </c>
      <c r="Q80" s="46">
        <v>269.07381670000001</v>
      </c>
      <c r="R80" s="46">
        <v>0.13570021299999999</v>
      </c>
      <c r="S80" s="46">
        <v>5.0432299999999999E-4</v>
      </c>
    </row>
    <row r="81" spans="1:19" x14ac:dyDescent="0.2">
      <c r="A81" s="1">
        <v>1.92</v>
      </c>
      <c r="B81" s="14">
        <v>12597.421050000001</v>
      </c>
      <c r="C81" s="14">
        <v>1746.0526319999999</v>
      </c>
      <c r="D81" s="14">
        <v>7.2224925620000002</v>
      </c>
      <c r="E81" s="29">
        <f t="shared" si="9"/>
        <v>271.0382130140481</v>
      </c>
      <c r="F81" s="29">
        <f xml:space="preserve"> E81^3*SQRT(1/C81+1/B81)/((2*H$10+H$7*E81)*SQRT(11*19))</f>
        <v>0.20547109410336437</v>
      </c>
      <c r="G81" s="29">
        <f t="shared" si="10"/>
        <v>7.5808902301431071E-4</v>
      </c>
      <c r="Q81" s="46">
        <v>269.17774050000003</v>
      </c>
      <c r="R81" s="46">
        <v>0.126354929</v>
      </c>
      <c r="S81" s="46">
        <v>4.6941099999999998E-4</v>
      </c>
    </row>
    <row r="82" spans="1:19" x14ac:dyDescent="0.2">
      <c r="A82" s="1">
        <v>1.944</v>
      </c>
      <c r="B82" s="14">
        <v>12763.73684</v>
      </c>
      <c r="C82" s="14">
        <v>1771.736842</v>
      </c>
      <c r="D82" s="14">
        <v>7.2134753309999997</v>
      </c>
      <c r="E82" s="29">
        <f t="shared" si="9"/>
        <v>271.18351632372975</v>
      </c>
      <c r="F82" s="29">
        <f t="shared" ref="F82:F90" si="12" xml:space="preserve"> E82^3*SQRT(1/C82+1/B82)/((2*H$10+H$7*E82)*SQRT(11*19))</f>
        <v>0.20394978097404465</v>
      </c>
      <c r="G82" s="29">
        <f t="shared" si="10"/>
        <v>7.5207292736250331E-4</v>
      </c>
      <c r="Q82" s="46">
        <v>269.26678659999999</v>
      </c>
      <c r="R82" s="46">
        <v>0.124552936</v>
      </c>
      <c r="S82" s="46">
        <v>4.6256299999999998E-4</v>
      </c>
    </row>
    <row r="83" spans="1:19" x14ac:dyDescent="0.2">
      <c r="A83" s="1">
        <v>1.968</v>
      </c>
      <c r="B83" s="14">
        <v>12898.631579999999</v>
      </c>
      <c r="C83" s="14">
        <v>1791.1578950000001</v>
      </c>
      <c r="D83" s="14">
        <v>7.2049141859999999</v>
      </c>
      <c r="E83" s="29">
        <f t="shared" si="9"/>
        <v>271.32160889779806</v>
      </c>
      <c r="F83" s="29">
        <f t="shared" si="12"/>
        <v>0.20280380055472419</v>
      </c>
      <c r="G83" s="29">
        <f t="shared" si="10"/>
        <v>7.4746645274065401E-4</v>
      </c>
      <c r="Q83" s="46">
        <v>269.35084080000001</v>
      </c>
      <c r="R83" s="46">
        <v>0.12303172</v>
      </c>
      <c r="S83" s="46">
        <v>4.5677100000000002E-4</v>
      </c>
    </row>
    <row r="84" spans="1:19" x14ac:dyDescent="0.2">
      <c r="A84" s="1">
        <v>1.992</v>
      </c>
      <c r="B84" s="14">
        <v>13030.421050000001</v>
      </c>
      <c r="C84" s="14">
        <v>1815.0526319999999</v>
      </c>
      <c r="D84" s="14">
        <v>7.197184021</v>
      </c>
      <c r="E84" s="29">
        <f t="shared" si="9"/>
        <v>271.44641414961893</v>
      </c>
      <c r="F84" s="29">
        <f t="shared" si="12"/>
        <v>0.20146501323207444</v>
      </c>
      <c r="G84" s="29">
        <f t="shared" si="10"/>
        <v>7.4219073353103365E-4</v>
      </c>
      <c r="Q84" s="46">
        <v>269.4263254</v>
      </c>
      <c r="R84" s="46">
        <v>0.121480018</v>
      </c>
      <c r="S84" s="46">
        <v>4.5088399999999997E-4</v>
      </c>
    </row>
    <row r="85" spans="1:19" x14ac:dyDescent="0.2">
      <c r="A85" s="1">
        <v>2.016</v>
      </c>
      <c r="B85" s="14">
        <v>13146.15789</v>
      </c>
      <c r="C85" s="14">
        <v>1833.6315790000001</v>
      </c>
      <c r="D85" s="14">
        <v>7.1873276009999998</v>
      </c>
      <c r="E85" s="29">
        <f t="shared" si="9"/>
        <v>271.60570937059776</v>
      </c>
      <c r="F85" s="29">
        <f t="shared" si="12"/>
        <v>0.20041124470515065</v>
      </c>
      <c r="G85" s="29">
        <f t="shared" si="10"/>
        <v>7.3787566973305258E-4</v>
      </c>
      <c r="Q85" s="46">
        <v>269.52200370000003</v>
      </c>
      <c r="R85" s="46">
        <v>0.119902811</v>
      </c>
      <c r="S85" s="46">
        <v>4.4487200000000002E-4</v>
      </c>
    </row>
    <row r="86" spans="1:19" x14ac:dyDescent="0.2">
      <c r="A86" s="1">
        <v>2.04</v>
      </c>
      <c r="B86" s="14">
        <v>13264.10526</v>
      </c>
      <c r="C86" s="14">
        <v>1846.2105260000001</v>
      </c>
      <c r="D86" s="14">
        <v>7.1788397330000002</v>
      </c>
      <c r="E86" s="29">
        <f t="shared" si="9"/>
        <v>271.74303201331134</v>
      </c>
      <c r="F86" s="29">
        <f t="shared" si="12"/>
        <v>0.19966189101912915</v>
      </c>
      <c r="G86" s="29">
        <f t="shared" si="10"/>
        <v>7.3474520961902242E-4</v>
      </c>
      <c r="Q86" s="46">
        <v>269.60388269999999</v>
      </c>
      <c r="R86" s="46">
        <v>0.11864308699999999</v>
      </c>
      <c r="S86" s="46">
        <v>4.4006399999999999E-4</v>
      </c>
    </row>
    <row r="87" spans="1:19" x14ac:dyDescent="0.2">
      <c r="A87" s="1">
        <v>2.0640000000000001</v>
      </c>
      <c r="B87" s="14">
        <v>13352.368420000001</v>
      </c>
      <c r="C87" s="14">
        <v>1858.2105260000001</v>
      </c>
      <c r="D87" s="14">
        <v>7.172554259</v>
      </c>
      <c r="E87" s="29">
        <f t="shared" si="9"/>
        <v>271.84480985790634</v>
      </c>
      <c r="F87" s="29">
        <f t="shared" si="12"/>
        <v>0.19898512808511457</v>
      </c>
      <c r="G87" s="29">
        <f t="shared" si="10"/>
        <v>7.3198060389353904E-4</v>
      </c>
      <c r="Q87" s="46">
        <v>269.66420749999997</v>
      </c>
      <c r="R87" s="46">
        <v>0.117640103</v>
      </c>
      <c r="S87" s="46">
        <v>4.3624700000000001E-4</v>
      </c>
    </row>
    <row r="88" spans="1:19" x14ac:dyDescent="0.2">
      <c r="A88" s="1">
        <v>2.0880000000000001</v>
      </c>
      <c r="B88" s="14">
        <v>13425.89474</v>
      </c>
      <c r="C88" s="14">
        <v>1872.0526319999999</v>
      </c>
      <c r="D88" s="14">
        <v>7.1664771790000001</v>
      </c>
      <c r="E88" s="29">
        <f t="shared" si="9"/>
        <v>271.94328397061491</v>
      </c>
      <c r="F88" s="29">
        <f t="shared" si="12"/>
        <v>0.1982436148252619</v>
      </c>
      <c r="G88" s="29">
        <f t="shared" si="10"/>
        <v>7.2898882417954218E-4</v>
      </c>
      <c r="Q88" s="46">
        <v>269.72228139999999</v>
      </c>
      <c r="R88" s="46">
        <v>0.116621345</v>
      </c>
      <c r="S88" s="46">
        <v>4.32376E-4</v>
      </c>
    </row>
    <row r="89" spans="1:19" x14ac:dyDescent="0.2">
      <c r="A89" s="1">
        <v>2.1120000000000001</v>
      </c>
      <c r="B89" s="14">
        <v>13469.684209999999</v>
      </c>
      <c r="C89" s="14">
        <v>1882.3684209999999</v>
      </c>
      <c r="D89" s="14">
        <v>7.1599380740000003</v>
      </c>
      <c r="E89" s="29">
        <f t="shared" si="9"/>
        <v>272.04932270899513</v>
      </c>
      <c r="F89" s="29">
        <f t="shared" si="12"/>
        <v>0.197697072901209</v>
      </c>
      <c r="G89" s="29">
        <f t="shared" si="10"/>
        <v>7.2669569963488201E-4</v>
      </c>
      <c r="Q89" s="46">
        <v>269.78449369999998</v>
      </c>
      <c r="R89" s="46">
        <v>0.11567527800000001</v>
      </c>
      <c r="S89" s="46">
        <v>4.2876900000000001E-4</v>
      </c>
    </row>
    <row r="90" spans="1:19" x14ac:dyDescent="0.2">
      <c r="A90" s="1">
        <v>2.1360000000000001</v>
      </c>
      <c r="B90" s="14">
        <v>13524.21053</v>
      </c>
      <c r="C90" s="14">
        <v>1893.263158</v>
      </c>
      <c r="D90" s="14">
        <v>7.156477379</v>
      </c>
      <c r="E90" s="29">
        <f t="shared" si="9"/>
        <v>272.10547442613733</v>
      </c>
      <c r="F90" s="29">
        <f t="shared" si="12"/>
        <v>0.19713279049401913</v>
      </c>
      <c r="G90" s="29">
        <f t="shared" si="10"/>
        <v>7.2447197510364884E-4</v>
      </c>
      <c r="Q90" s="46">
        <v>269.8173018</v>
      </c>
      <c r="R90" s="46">
        <v>0.11501478</v>
      </c>
      <c r="S90" s="46">
        <v>4.2626900000000001E-4</v>
      </c>
    </row>
    <row r="91" spans="1:19" x14ac:dyDescent="0.2">
      <c r="A91" s="1">
        <v>2.16</v>
      </c>
      <c r="B91" s="14">
        <v>13515.28571</v>
      </c>
      <c r="C91" s="14">
        <v>1888.2380949999999</v>
      </c>
      <c r="D91" s="14">
        <v>7.1537997249999998</v>
      </c>
      <c r="E91" s="29">
        <f t="shared" si="9"/>
        <v>272.14893645907557</v>
      </c>
      <c r="F91" s="29">
        <f xml:space="preserve"> E91^3*SQRT(1/C91+1/B91)/((2*H$10+H$7*E91)*SQRT(11*21))</f>
        <v>0.18772558218530749</v>
      </c>
      <c r="G91" s="29">
        <f t="shared" si="10"/>
        <v>6.8978987986431737E-4</v>
      </c>
      <c r="Q91" s="46">
        <v>269.84263099999998</v>
      </c>
      <c r="R91" s="46">
        <v>0.109282531</v>
      </c>
      <c r="S91" s="46">
        <v>4.0498599999999997E-4</v>
      </c>
    </row>
    <row r="92" spans="1:19" x14ac:dyDescent="0.2">
      <c r="A92" s="1">
        <v>2.1840000000000002</v>
      </c>
      <c r="B92" s="14">
        <v>13544.42857</v>
      </c>
      <c r="C92" s="14">
        <v>1895.4761900000001</v>
      </c>
      <c r="D92" s="14">
        <v>7.1506409319999999</v>
      </c>
      <c r="E92" s="29">
        <f t="shared" si="9"/>
        <v>272.20022556499663</v>
      </c>
      <c r="F92" s="29">
        <f t="shared" ref="F92:F100" si="13" xml:space="preserve"> E92^3*SQRT(1/C92+1/B92)/((2*H$10+H$7*E92)*SQRT(11*21))</f>
        <v>0.18737261054188467</v>
      </c>
      <c r="G92" s="29">
        <f t="shared" si="10"/>
        <v>6.8836317145939832E-4</v>
      </c>
      <c r="Q92" s="46">
        <v>269.87244909999998</v>
      </c>
      <c r="R92" s="46">
        <v>0.108789699</v>
      </c>
      <c r="S92" s="46">
        <v>4.0311500000000001E-4</v>
      </c>
    </row>
    <row r="93" spans="1:19" x14ac:dyDescent="0.2">
      <c r="A93" s="1">
        <v>2.2080000000000002</v>
      </c>
      <c r="B93" s="14">
        <v>13546.809520000001</v>
      </c>
      <c r="C93" s="14">
        <v>1898.0476189999999</v>
      </c>
      <c r="D93" s="14">
        <v>7.1490356589999999</v>
      </c>
      <c r="E93" s="29">
        <f t="shared" si="9"/>
        <v>272.22629755011667</v>
      </c>
      <c r="F93" s="29">
        <f t="shared" si="13"/>
        <v>0.18725241725116928</v>
      </c>
      <c r="G93" s="29">
        <f t="shared" si="10"/>
        <v>6.8785572494772015E-4</v>
      </c>
      <c r="Q93" s="46">
        <v>269.88757650000002</v>
      </c>
      <c r="R93" s="46">
        <v>0.108573822</v>
      </c>
      <c r="S93" s="46">
        <v>4.0229300000000002E-4</v>
      </c>
    </row>
    <row r="94" spans="1:19" x14ac:dyDescent="0.2">
      <c r="A94" s="1">
        <v>2.2320000000000002</v>
      </c>
      <c r="B94" s="14">
        <v>13537.619049999999</v>
      </c>
      <c r="C94" s="14">
        <v>1898.857143</v>
      </c>
      <c r="D94" s="14">
        <v>7.1482884120000003</v>
      </c>
      <c r="E94" s="29">
        <f t="shared" si="9"/>
        <v>272.23843561041059</v>
      </c>
      <c r="F94" s="29">
        <f t="shared" si="13"/>
        <v>0.18722205860013691</v>
      </c>
      <c r="G94" s="29">
        <f t="shared" si="10"/>
        <v>6.8771354118440063E-4</v>
      </c>
      <c r="Q94" s="46">
        <v>269.89461219999998</v>
      </c>
      <c r="R94" s="46">
        <v>0.10848819</v>
      </c>
      <c r="S94" s="46">
        <v>4.01965E-4</v>
      </c>
    </row>
    <row r="95" spans="1:19" x14ac:dyDescent="0.2">
      <c r="A95" s="1">
        <v>2.2559999999999998</v>
      </c>
      <c r="B95" s="14">
        <v>13534.952380000001</v>
      </c>
      <c r="C95" s="14">
        <v>1895.380952</v>
      </c>
      <c r="D95" s="14">
        <v>7.151361681</v>
      </c>
      <c r="E95" s="29">
        <f t="shared" si="9"/>
        <v>272.18852114134035</v>
      </c>
      <c r="F95" s="29">
        <f t="shared" si="13"/>
        <v>0.18738784961526378</v>
      </c>
      <c r="G95" s="29">
        <f t="shared" si="10"/>
        <v>6.8844875907885254E-4</v>
      </c>
      <c r="Q95" s="46">
        <v>269.86565139999999</v>
      </c>
      <c r="R95" s="46">
        <v>0.108864154</v>
      </c>
      <c r="S95" s="46">
        <v>4.0340100000000001E-4</v>
      </c>
    </row>
    <row r="96" spans="1:19" x14ac:dyDescent="0.2">
      <c r="A96" s="1">
        <v>2.2799999999999998</v>
      </c>
      <c r="B96" s="14">
        <v>13516.380950000001</v>
      </c>
      <c r="C96" s="14">
        <v>1893.0476189999999</v>
      </c>
      <c r="D96" s="14">
        <v>7.1574520169999998</v>
      </c>
      <c r="E96" s="29">
        <f t="shared" si="9"/>
        <v>272.08965808046196</v>
      </c>
      <c r="F96" s="29">
        <f t="shared" si="13"/>
        <v>0.18753088585032221</v>
      </c>
      <c r="G96" s="29">
        <f t="shared" si="10"/>
        <v>6.8922460035164535E-4</v>
      </c>
      <c r="Q96" s="46">
        <v>269.80807019999997</v>
      </c>
      <c r="R96" s="46">
        <v>0.109501212</v>
      </c>
      <c r="S96" s="46">
        <v>4.0584900000000001E-4</v>
      </c>
    </row>
    <row r="97" spans="1:19" x14ac:dyDescent="0.2">
      <c r="A97" s="1">
        <v>2.3039999999999998</v>
      </c>
      <c r="B97" s="14">
        <v>13486.14286</v>
      </c>
      <c r="C97" s="14">
        <v>1886.2380949999999</v>
      </c>
      <c r="D97" s="14">
        <v>7.1635391930000001</v>
      </c>
      <c r="E97" s="29">
        <f t="shared" si="9"/>
        <v>271.99091662204933</v>
      </c>
      <c r="F97" s="29">
        <f t="shared" si="13"/>
        <v>0.18787953976967786</v>
      </c>
      <c r="G97" s="29">
        <f t="shared" si="10"/>
        <v>6.9075666975581325E-4</v>
      </c>
      <c r="Q97" s="46">
        <v>269.75026860000003</v>
      </c>
      <c r="R97" s="46">
        <v>0.110257984</v>
      </c>
      <c r="S97" s="46">
        <v>4.0874100000000001E-4</v>
      </c>
    </row>
    <row r="98" spans="1:19" x14ac:dyDescent="0.2">
      <c r="A98" s="1">
        <v>2.3279999999999998</v>
      </c>
      <c r="B98" s="14">
        <v>13454.2381</v>
      </c>
      <c r="C98" s="14">
        <v>1877</v>
      </c>
      <c r="D98" s="14">
        <v>7.1717826699999998</v>
      </c>
      <c r="E98" s="29">
        <f t="shared" si="9"/>
        <v>271.85730896981403</v>
      </c>
      <c r="F98" s="29">
        <f t="shared" si="13"/>
        <v>0.18834784450033282</v>
      </c>
      <c r="G98" s="29">
        <f t="shared" si="10"/>
        <v>6.9281876295349562E-4</v>
      </c>
      <c r="Q98" s="46">
        <v>269.67159470000001</v>
      </c>
      <c r="R98" s="46">
        <v>0.111281409</v>
      </c>
      <c r="S98" s="46">
        <v>4.12655E-4</v>
      </c>
    </row>
    <row r="99" spans="1:19" x14ac:dyDescent="0.2">
      <c r="A99" s="1">
        <v>2.3519999999999999</v>
      </c>
      <c r="B99" s="14">
        <v>13416.952380000001</v>
      </c>
      <c r="C99" s="14">
        <v>1872.9523810000001</v>
      </c>
      <c r="D99" s="14">
        <v>7.1808994569999998</v>
      </c>
      <c r="E99" s="29">
        <f t="shared" si="9"/>
        <v>271.70969596672654</v>
      </c>
      <c r="F99" s="29">
        <f t="shared" si="13"/>
        <v>0.18859848300098414</v>
      </c>
      <c r="G99" s="29">
        <f t="shared" si="10"/>
        <v>6.9411760345894997E-4</v>
      </c>
      <c r="Q99" s="46">
        <v>269.58405729999998</v>
      </c>
      <c r="R99" s="46">
        <v>0.11225525</v>
      </c>
      <c r="S99" s="46">
        <v>4.1640200000000002E-4</v>
      </c>
    </row>
    <row r="100" spans="1:19" x14ac:dyDescent="0.2">
      <c r="A100" s="1">
        <v>2.3759999999999999</v>
      </c>
      <c r="B100" s="14">
        <v>13357.095240000001</v>
      </c>
      <c r="C100" s="14">
        <v>1857.857143</v>
      </c>
      <c r="D100" s="14">
        <v>7.1918454150000004</v>
      </c>
      <c r="E100" s="29">
        <f t="shared" si="9"/>
        <v>271.53267193648463</v>
      </c>
      <c r="F100" s="29">
        <f t="shared" si="13"/>
        <v>0.18937012637771258</v>
      </c>
      <c r="G100" s="29">
        <f t="shared" si="10"/>
        <v>6.974119358351431E-4</v>
      </c>
      <c r="Q100" s="46">
        <v>269.47822780000001</v>
      </c>
      <c r="R100" s="46">
        <v>0.11370549200000001</v>
      </c>
      <c r="S100" s="46">
        <v>4.2194699999999999E-4</v>
      </c>
    </row>
    <row r="101" spans="1:19" x14ac:dyDescent="0.2">
      <c r="A101" s="1">
        <v>2.4</v>
      </c>
      <c r="B101" s="14">
        <v>13271.391299999999</v>
      </c>
      <c r="C101" s="14">
        <v>1840.608696</v>
      </c>
      <c r="D101" s="14">
        <v>7.2045252770000001</v>
      </c>
      <c r="E101" s="29">
        <f t="shared" si="9"/>
        <v>271.32788527545182</v>
      </c>
      <c r="F101" s="29">
        <f xml:space="preserve"> E101^3*SQRT(1/C101+1/B101)/((2*H$10+H$7*E101)*SQRT(11*23))</f>
        <v>0.18181841962590115</v>
      </c>
      <c r="G101" s="29">
        <f t="shared" si="10"/>
        <v>6.701059105713342E-4</v>
      </c>
      <c r="Q101" s="46">
        <v>269.35464780000001</v>
      </c>
      <c r="R101" s="46">
        <v>0.11026733599999999</v>
      </c>
      <c r="S101" s="46">
        <v>4.0937599999999998E-4</v>
      </c>
    </row>
    <row r="102" spans="1:19" x14ac:dyDescent="0.2">
      <c r="A102" s="1">
        <v>2.4239999999999999</v>
      </c>
      <c r="B102" s="14">
        <v>13195.21739</v>
      </c>
      <c r="C102" s="14">
        <v>1826.4347829999999</v>
      </c>
      <c r="D102" s="14">
        <v>7.2153486930000001</v>
      </c>
      <c r="E102" s="29">
        <f t="shared" si="9"/>
        <v>271.15331673675837</v>
      </c>
      <c r="F102" s="29">
        <f t="shared" ref="F102:F110" si="14" xml:space="preserve"> E102^3*SQRT(1/C102+1/B102)/((2*H$10+H$7*E102)*SQRT(11*23))</f>
        <v>0.18254855047158328</v>
      </c>
      <c r="G102" s="29">
        <f t="shared" si="10"/>
        <v>6.7323001122942356E-4</v>
      </c>
      <c r="Q102" s="46">
        <v>269.24833030000002</v>
      </c>
      <c r="R102" s="46">
        <v>0.111644509</v>
      </c>
      <c r="S102" s="46">
        <v>4.1465300000000002E-4</v>
      </c>
    </row>
    <row r="103" spans="1:19" x14ac:dyDescent="0.2">
      <c r="A103" s="1">
        <v>2.448</v>
      </c>
      <c r="B103" s="14">
        <v>13115.391299999999</v>
      </c>
      <c r="C103" s="14">
        <v>1812.4347829999999</v>
      </c>
      <c r="D103" s="14">
        <v>7.2248312429999997</v>
      </c>
      <c r="E103" s="29">
        <f t="shared" si="9"/>
        <v>271.00055197646896</v>
      </c>
      <c r="F103" s="29">
        <f t="shared" si="14"/>
        <v>0.18327676982367802</v>
      </c>
      <c r="G103" s="29">
        <f t="shared" si="10"/>
        <v>6.7629666613960252E-4</v>
      </c>
      <c r="Q103" s="46">
        <v>269.15456010000003</v>
      </c>
      <c r="R103" s="46">
        <v>0.112907886</v>
      </c>
      <c r="S103" s="46">
        <v>4.1949100000000003E-4</v>
      </c>
    </row>
    <row r="104" spans="1:19" x14ac:dyDescent="0.2">
      <c r="A104" s="1">
        <v>2.472</v>
      </c>
      <c r="B104" s="14">
        <v>13040.43478</v>
      </c>
      <c r="C104" s="14">
        <v>1801.7826090000001</v>
      </c>
      <c r="D104" s="14">
        <v>7.2336049899999999</v>
      </c>
      <c r="E104" s="29">
        <f t="shared" si="9"/>
        <v>270.85935278752396</v>
      </c>
      <c r="F104" s="29">
        <f t="shared" si="14"/>
        <v>0.18385591035309404</v>
      </c>
      <c r="G104" s="29">
        <f t="shared" si="10"/>
        <v>6.7878737972662919E-4</v>
      </c>
      <c r="Q104" s="46">
        <v>269.06728370000002</v>
      </c>
      <c r="R104" s="46">
        <v>0.114020681</v>
      </c>
      <c r="S104" s="46">
        <v>4.2376300000000002E-4</v>
      </c>
    </row>
    <row r="105" spans="1:19" x14ac:dyDescent="0.2">
      <c r="A105" s="1">
        <v>2.496</v>
      </c>
      <c r="B105" s="14">
        <v>12946.17391</v>
      </c>
      <c r="C105" s="14">
        <v>1785.7391299999999</v>
      </c>
      <c r="D105" s="14">
        <v>7.2431417549999999</v>
      </c>
      <c r="E105" s="29">
        <f t="shared" si="9"/>
        <v>270.70603320566028</v>
      </c>
      <c r="F105" s="29">
        <f t="shared" si="14"/>
        <v>0.18470515857837003</v>
      </c>
      <c r="G105" s="29">
        <f t="shared" si="10"/>
        <v>6.8230898436624863E-4</v>
      </c>
      <c r="Q105" s="46">
        <v>268.97185910000002</v>
      </c>
      <c r="R105" s="46">
        <v>0.11536935800000001</v>
      </c>
      <c r="S105" s="46">
        <v>4.2892700000000001E-4</v>
      </c>
    </row>
    <row r="106" spans="1:19" x14ac:dyDescent="0.2">
      <c r="A106" s="1">
        <v>2.52</v>
      </c>
      <c r="B106" s="14">
        <v>12864.95652</v>
      </c>
      <c r="C106" s="14">
        <v>1767.0434780000001</v>
      </c>
      <c r="D106" s="14">
        <v>7.25055929</v>
      </c>
      <c r="E106" s="29">
        <f t="shared" si="9"/>
        <v>270.5868979115204</v>
      </c>
      <c r="F106" s="29">
        <f t="shared" si="14"/>
        <v>0.18566699034041087</v>
      </c>
      <c r="G106" s="29">
        <f t="shared" si="10"/>
        <v>6.8616400784165979E-4</v>
      </c>
      <c r="Q106" s="46">
        <v>268.89724009999998</v>
      </c>
      <c r="R106" s="46">
        <v>0.116610225</v>
      </c>
      <c r="S106" s="46">
        <v>4.3366100000000001E-4</v>
      </c>
    </row>
    <row r="107" spans="1:19" x14ac:dyDescent="0.2">
      <c r="A107" s="1">
        <v>2.544</v>
      </c>
      <c r="B107" s="14">
        <v>12755.130429999999</v>
      </c>
      <c r="C107" s="14">
        <v>1757.130435</v>
      </c>
      <c r="D107" s="14">
        <v>7.2573312899999998</v>
      </c>
      <c r="E107" s="29">
        <f t="shared" si="9"/>
        <v>270.47821756406711</v>
      </c>
      <c r="F107" s="29">
        <f t="shared" si="14"/>
        <v>0.18625531018637231</v>
      </c>
      <c r="G107" s="29">
        <f t="shared" si="10"/>
        <v>6.8861482400982906E-4</v>
      </c>
      <c r="Q107" s="46">
        <v>268.82881170000002</v>
      </c>
      <c r="R107" s="46">
        <v>0.11756398899999999</v>
      </c>
      <c r="S107" s="46">
        <v>4.3731899999999998E-4</v>
      </c>
    </row>
    <row r="108" spans="1:19" x14ac:dyDescent="0.2">
      <c r="A108" s="1">
        <v>2.5680000000000001</v>
      </c>
      <c r="B108" s="14">
        <v>12648.56522</v>
      </c>
      <c r="C108" s="14">
        <v>1743.6521740000001</v>
      </c>
      <c r="D108" s="14">
        <v>7.2628672419999996</v>
      </c>
      <c r="E108" s="29">
        <f t="shared" si="9"/>
        <v>270.38943525771032</v>
      </c>
      <c r="F108" s="29">
        <f t="shared" si="14"/>
        <v>0.18700815896687845</v>
      </c>
      <c r="G108" s="29">
        <f t="shared" si="10"/>
        <v>6.9162524337772105E-4</v>
      </c>
      <c r="Q108" s="46">
        <v>268.77265899999998</v>
      </c>
      <c r="R108" s="46">
        <v>0.11851732700000001</v>
      </c>
      <c r="S108" s="46">
        <v>4.4095799999999997E-4</v>
      </c>
    </row>
    <row r="109" spans="1:19" x14ac:dyDescent="0.2">
      <c r="A109" s="1">
        <v>2.5920000000000001</v>
      </c>
      <c r="B109" s="14">
        <v>12533.086960000001</v>
      </c>
      <c r="C109" s="14">
        <v>1725.2608700000001</v>
      </c>
      <c r="D109" s="14">
        <v>7.2680904760000002</v>
      </c>
      <c r="E109" s="29">
        <f t="shared" si="9"/>
        <v>270.30571857384865</v>
      </c>
      <c r="F109" s="29">
        <f t="shared" si="14"/>
        <v>0.18801131586441044</v>
      </c>
      <c r="G109" s="29">
        <f t="shared" si="10"/>
        <v>6.9555064116427474E-4</v>
      </c>
      <c r="Q109" s="46">
        <v>268.71950229999999</v>
      </c>
      <c r="R109" s="46">
        <v>0.11960546499999999</v>
      </c>
      <c r="S109" s="46">
        <v>4.4509399999999999E-4</v>
      </c>
    </row>
    <row r="110" spans="1:19" x14ac:dyDescent="0.2">
      <c r="A110" s="1">
        <v>2.6160000000000001</v>
      </c>
      <c r="B110" s="14">
        <v>12423.652169999999</v>
      </c>
      <c r="C110" s="14">
        <v>1709.2608700000001</v>
      </c>
      <c r="D110" s="14">
        <v>7.2749659109999998</v>
      </c>
      <c r="E110" s="29">
        <f t="shared" si="9"/>
        <v>270.19559525064949</v>
      </c>
      <c r="F110" s="29">
        <f t="shared" si="14"/>
        <v>0.18891671669788726</v>
      </c>
      <c r="G110" s="29">
        <f t="shared" si="10"/>
        <v>6.9918503491012455E-4</v>
      </c>
      <c r="Q110" s="46">
        <v>268.64927219999998</v>
      </c>
      <c r="R110" s="46">
        <v>0.120778051</v>
      </c>
      <c r="S110" s="46">
        <v>4.4957500000000002E-4</v>
      </c>
    </row>
    <row r="111" spans="1:19" x14ac:dyDescent="0.2">
      <c r="A111" s="1">
        <v>2.64</v>
      </c>
      <c r="B111" s="14">
        <v>12275.96</v>
      </c>
      <c r="C111" s="14">
        <v>1688.32</v>
      </c>
      <c r="D111" s="14">
        <v>7.2823968020000001</v>
      </c>
      <c r="E111" s="29">
        <f t="shared" si="9"/>
        <v>270.07667001479626</v>
      </c>
      <c r="F111" s="29">
        <f xml:space="preserve"> E111^3*SQRT(1/C111+1/B111)/((2*H$10+H$7*E111)*SQRT(11*25))</f>
        <v>0.18235426056228393</v>
      </c>
      <c r="G111" s="29">
        <f t="shared" si="10"/>
        <v>6.7519441998560473E-4</v>
      </c>
      <c r="Q111" s="46">
        <v>268.57303869999998</v>
      </c>
      <c r="R111" s="46">
        <v>0.11720280299999999</v>
      </c>
      <c r="S111" s="46">
        <v>4.36391E-4</v>
      </c>
    </row>
    <row r="112" spans="1:19" x14ac:dyDescent="0.2">
      <c r="A112" s="1">
        <v>2.6640000000000001</v>
      </c>
      <c r="B112" s="14">
        <v>12140.88</v>
      </c>
      <c r="C112" s="14">
        <v>1666.6</v>
      </c>
      <c r="D112" s="14">
        <v>7.289017962</v>
      </c>
      <c r="E112" s="29">
        <f t="shared" si="9"/>
        <v>269.97078649695703</v>
      </c>
      <c r="F112" s="29">
        <f t="shared" ref="F112:F120" si="15" xml:space="preserve"> E112^3*SQRT(1/C112+1/B112)/((2*H$10+H$7*E112)*SQRT(11*25))</f>
        <v>0.18354985141345354</v>
      </c>
      <c r="G112" s="29">
        <f t="shared" si="10"/>
        <v>6.7988782710577613E-4</v>
      </c>
      <c r="Q112" s="46">
        <v>268.50482520000003</v>
      </c>
      <c r="R112" s="46">
        <v>0.11852562799999999</v>
      </c>
      <c r="S112" s="46">
        <v>4.41428E-4</v>
      </c>
    </row>
    <row r="113" spans="1:20" x14ac:dyDescent="0.2">
      <c r="A113" s="1">
        <v>2.6880000000000002</v>
      </c>
      <c r="B113" s="14">
        <v>12015.2</v>
      </c>
      <c r="C113" s="14">
        <v>1649.2</v>
      </c>
      <c r="D113" s="14">
        <v>7.2972624770000003</v>
      </c>
      <c r="E113" s="29">
        <f t="shared" si="9"/>
        <v>269.83905122978655</v>
      </c>
      <c r="F113" s="29">
        <f t="shared" si="15"/>
        <v>0.18455503759860672</v>
      </c>
      <c r="G113" s="29">
        <f t="shared" si="10"/>
        <v>6.839448803184732E-4</v>
      </c>
      <c r="Q113" s="46">
        <v>268.4195115</v>
      </c>
      <c r="R113" s="46">
        <v>0.11986630199999999</v>
      </c>
      <c r="S113" s="46">
        <v>4.4656299999999997E-4</v>
      </c>
    </row>
    <row r="114" spans="1:20" x14ac:dyDescent="0.2">
      <c r="A114" s="1">
        <v>2.7120000000000002</v>
      </c>
      <c r="B114" s="14">
        <v>11874.88</v>
      </c>
      <c r="C114" s="14">
        <v>1628.08</v>
      </c>
      <c r="D114" s="14">
        <v>7.306402823</v>
      </c>
      <c r="E114" s="29">
        <f t="shared" si="9"/>
        <v>269.69314188473089</v>
      </c>
      <c r="F114" s="29">
        <f t="shared" si="15"/>
        <v>0.18578100063056771</v>
      </c>
      <c r="G114" s="29">
        <f t="shared" si="10"/>
        <v>6.8886067822211087E-4</v>
      </c>
      <c r="Q114" s="46">
        <v>268.3244431</v>
      </c>
      <c r="R114" s="46">
        <v>0.12143108800000001</v>
      </c>
      <c r="S114" s="46">
        <v>4.5255300000000002E-4</v>
      </c>
    </row>
    <row r="115" spans="1:20" x14ac:dyDescent="0.2">
      <c r="A115" s="1">
        <v>2.7360000000000002</v>
      </c>
      <c r="B115" s="14">
        <v>11733.8</v>
      </c>
      <c r="C115" s="14">
        <v>1604.48</v>
      </c>
      <c r="D115" s="14">
        <v>7.3161483929999997</v>
      </c>
      <c r="E115" s="29">
        <f t="shared" si="9"/>
        <v>269.53773257545726</v>
      </c>
      <c r="F115" s="29">
        <f t="shared" si="15"/>
        <v>0.18716188223969885</v>
      </c>
      <c r="G115" s="29">
        <f t="shared" si="10"/>
        <v>6.9438100725768609E-4</v>
      </c>
      <c r="Q115" s="46">
        <v>268.22252229999998</v>
      </c>
      <c r="R115" s="46">
        <v>0.123155344</v>
      </c>
      <c r="S115" s="46">
        <v>4.5915399999999997E-4</v>
      </c>
    </row>
    <row r="116" spans="1:20" x14ac:dyDescent="0.2">
      <c r="A116" s="1">
        <v>2.76</v>
      </c>
      <c r="B116" s="14">
        <v>11600.48</v>
      </c>
      <c r="C116" s="14">
        <v>1582.28</v>
      </c>
      <c r="D116" s="14">
        <v>7.3275679800000004</v>
      </c>
      <c r="E116" s="29">
        <f t="shared" si="9"/>
        <v>269.35583902730843</v>
      </c>
      <c r="F116" s="29">
        <f t="shared" si="15"/>
        <v>0.18850088366895551</v>
      </c>
      <c r="G116" s="29">
        <f t="shared" si="10"/>
        <v>6.9982104100533161E-4</v>
      </c>
      <c r="Q116" s="46">
        <v>268.10236789999999</v>
      </c>
      <c r="R116" s="46">
        <v>0.125001049</v>
      </c>
      <c r="S116" s="46">
        <v>4.6624399999999999E-4</v>
      </c>
    </row>
    <row r="117" spans="1:20" x14ac:dyDescent="0.2">
      <c r="A117" s="1">
        <v>2.7839999999999998</v>
      </c>
      <c r="B117" s="14">
        <v>11457.96</v>
      </c>
      <c r="C117" s="14">
        <v>1558.2</v>
      </c>
      <c r="D117" s="14">
        <v>7.3383683660000001</v>
      </c>
      <c r="E117" s="29">
        <f t="shared" si="9"/>
        <v>269.18401628965285</v>
      </c>
      <c r="F117" s="29">
        <f t="shared" si="15"/>
        <v>0.18997482564586995</v>
      </c>
      <c r="G117" s="29">
        <f t="shared" si="10"/>
        <v>7.0574333596928505E-4</v>
      </c>
      <c r="Q117" s="46">
        <v>267.9880129</v>
      </c>
      <c r="R117" s="46">
        <v>0.12689282399999999</v>
      </c>
      <c r="S117" s="46">
        <v>4.7350199999999999E-4</v>
      </c>
    </row>
    <row r="118" spans="1:20" x14ac:dyDescent="0.2">
      <c r="A118" s="1">
        <v>2.8079999999999998</v>
      </c>
      <c r="B118" s="14">
        <v>11312.16</v>
      </c>
      <c r="C118" s="14">
        <v>1539.12</v>
      </c>
      <c r="D118" s="14">
        <v>7.3513002939999996</v>
      </c>
      <c r="E118" s="29">
        <f t="shared" si="9"/>
        <v>268.97854734747307</v>
      </c>
      <c r="F118" s="29">
        <f t="shared" si="15"/>
        <v>0.19122365225768573</v>
      </c>
      <c r="G118" s="29">
        <f t="shared" si="10"/>
        <v>7.1092529178789241E-4</v>
      </c>
      <c r="Q118" s="46">
        <v>267.85018179999997</v>
      </c>
      <c r="R118" s="46">
        <v>0.12882241</v>
      </c>
      <c r="S118" s="46">
        <v>4.8094899999999999E-4</v>
      </c>
    </row>
    <row r="119" spans="1:20" x14ac:dyDescent="0.2">
      <c r="A119" s="1">
        <v>2.8319999999999999</v>
      </c>
      <c r="B119" s="14">
        <v>11159</v>
      </c>
      <c r="C119" s="14">
        <v>1517.28</v>
      </c>
      <c r="D119" s="14">
        <v>7.3637283790000003</v>
      </c>
      <c r="E119" s="29">
        <f t="shared" si="9"/>
        <v>268.78135344323169</v>
      </c>
      <c r="F119" s="29">
        <f t="shared" si="15"/>
        <v>0.19265541270452713</v>
      </c>
      <c r="G119" s="29">
        <f t="shared" si="10"/>
        <v>7.167737279260972E-4</v>
      </c>
      <c r="Q119" s="46">
        <v>267.71679760000001</v>
      </c>
      <c r="R119" s="46">
        <v>0.13084078399999999</v>
      </c>
      <c r="S119" s="46">
        <v>4.8872800000000001E-4</v>
      </c>
    </row>
    <row r="120" spans="1:20" x14ac:dyDescent="0.2">
      <c r="A120" s="1">
        <v>2.8559999999999999</v>
      </c>
      <c r="B120" s="14">
        <v>11014.44</v>
      </c>
      <c r="C120" s="14">
        <v>1494.16</v>
      </c>
      <c r="D120" s="14">
        <v>7.3758729729999999</v>
      </c>
      <c r="E120" s="29">
        <f t="shared" si="9"/>
        <v>268.58891128721751</v>
      </c>
      <c r="F120" s="29">
        <f t="shared" si="15"/>
        <v>0.19418118399713913</v>
      </c>
      <c r="G120" s="29">
        <f t="shared" si="10"/>
        <v>7.2296798503900287E-4</v>
      </c>
      <c r="Q120" s="46">
        <v>267.58559009999999</v>
      </c>
      <c r="R120" s="46">
        <v>0.13290844700000001</v>
      </c>
      <c r="S120" s="46">
        <v>4.9669500000000001E-4</v>
      </c>
    </row>
    <row r="121" spans="1:20" x14ac:dyDescent="0.2">
      <c r="A121" s="1">
        <v>2.88</v>
      </c>
      <c r="B121" s="14">
        <v>10872.81481</v>
      </c>
      <c r="C121" s="14">
        <v>1470.481481</v>
      </c>
      <c r="D121" s="14">
        <v>7.3875046500000003</v>
      </c>
      <c r="E121" s="29">
        <f t="shared" si="9"/>
        <v>268.4048302848924</v>
      </c>
      <c r="F121" s="29">
        <f xml:space="preserve"> E121^3*SQRT(1/C121+1/B121)/((2*H$10+H$7*E121)*SQRT(11*27))</f>
        <v>0.18837902757886651</v>
      </c>
      <c r="G121" s="29">
        <f t="shared" si="10"/>
        <v>7.0184663733106347E-4</v>
      </c>
      <c r="Q121" s="46">
        <v>267.45912909999998</v>
      </c>
      <c r="R121" s="46">
        <v>0.129889634</v>
      </c>
      <c r="S121" s="46">
        <v>4.8564300000000001E-4</v>
      </c>
    </row>
    <row r="122" spans="1:20" x14ac:dyDescent="0.2">
      <c r="A122" s="1">
        <v>2.9039999999999999</v>
      </c>
      <c r="B122" s="14">
        <v>10724.40741</v>
      </c>
      <c r="C122" s="14">
        <v>1451.2222220000001</v>
      </c>
      <c r="D122" s="14">
        <v>7.3990661060000003</v>
      </c>
      <c r="E122" s="29">
        <f t="shared" si="9"/>
        <v>268.22208553907785</v>
      </c>
      <c r="F122" s="29">
        <f t="shared" ref="F122:F130" si="16" xml:space="preserve"> E122^3*SQRT(1/C122+1/B122)/((2*H$10+H$7*E122)*SQRT(11*27))</f>
        <v>0.1896958016387417</v>
      </c>
      <c r="G122" s="29">
        <f t="shared" si="10"/>
        <v>7.0723408647534549E-4</v>
      </c>
      <c r="Q122" s="46">
        <v>267.33266750000001</v>
      </c>
      <c r="R122" s="46">
        <v>0.131745213</v>
      </c>
      <c r="S122" s="46">
        <v>4.9281399999999995E-4</v>
      </c>
    </row>
    <row r="123" spans="1:20" x14ac:dyDescent="0.2">
      <c r="A123" s="1">
        <v>2.9279999999999999</v>
      </c>
      <c r="B123" s="14">
        <v>10578.074070000001</v>
      </c>
      <c r="C123" s="14">
        <v>1424.2592589999999</v>
      </c>
      <c r="D123" s="14">
        <v>7.4091915500000001</v>
      </c>
      <c r="E123" s="29">
        <f t="shared" si="9"/>
        <v>268.06222203057638</v>
      </c>
      <c r="F123" s="29">
        <f t="shared" si="16"/>
        <v>0.19148357033728675</v>
      </c>
      <c r="G123" s="29">
        <f t="shared" si="10"/>
        <v>7.143250879844056E-4</v>
      </c>
      <c r="Q123" s="46">
        <v>267.22129310000003</v>
      </c>
      <c r="R123" s="46">
        <v>0.13381985699999999</v>
      </c>
      <c r="S123" s="46">
        <v>5.0078299999999998E-4</v>
      </c>
    </row>
    <row r="124" spans="1:20" x14ac:dyDescent="0.2">
      <c r="A124" s="1">
        <v>2.952</v>
      </c>
      <c r="B124" s="14">
        <v>10440.259260000001</v>
      </c>
      <c r="C124" s="14">
        <v>1406.6296299999999</v>
      </c>
      <c r="D124" s="14">
        <v>7.4208237940000004</v>
      </c>
      <c r="E124" s="29">
        <f t="shared" si="9"/>
        <v>267.87877844275295</v>
      </c>
      <c r="F124" s="29">
        <f t="shared" si="16"/>
        <v>0.19275475508061041</v>
      </c>
      <c r="G124" s="29">
        <f t="shared" si="10"/>
        <v>7.195596314166524E-4</v>
      </c>
      <c r="Q124" s="46">
        <v>267.0926359</v>
      </c>
      <c r="R124" s="46">
        <v>0.135666074</v>
      </c>
      <c r="S124" s="46">
        <v>5.0793599999999996E-4</v>
      </c>
    </row>
    <row r="125" spans="1:20" x14ac:dyDescent="0.2">
      <c r="A125" s="1">
        <v>2.976</v>
      </c>
      <c r="B125" s="14">
        <v>10296.555560000001</v>
      </c>
      <c r="C125" s="14">
        <v>1386.296296</v>
      </c>
      <c r="D125" s="14">
        <v>7.4335693440000004</v>
      </c>
      <c r="E125" s="29">
        <f t="shared" si="9"/>
        <v>267.67803355005947</v>
      </c>
      <c r="F125" s="29">
        <f t="shared" si="16"/>
        <v>0.19423047073039465</v>
      </c>
      <c r="G125" s="29">
        <f t="shared" si="10"/>
        <v>7.2561228934039847E-4</v>
      </c>
      <c r="Q125" s="46">
        <v>266.95080259999997</v>
      </c>
      <c r="R125" s="46">
        <v>0.137755452</v>
      </c>
      <c r="S125" s="46">
        <v>5.1603300000000005E-4</v>
      </c>
    </row>
    <row r="126" spans="1:20" x14ac:dyDescent="0.2">
      <c r="A126" s="1">
        <v>3</v>
      </c>
      <c r="B126" s="14">
        <v>10152.962960000001</v>
      </c>
      <c r="C126" s="14">
        <v>1364.444444</v>
      </c>
      <c r="D126" s="14">
        <v>7.446761306</v>
      </c>
      <c r="E126" s="29">
        <f t="shared" si="9"/>
        <v>267.47053734553373</v>
      </c>
      <c r="F126" s="29">
        <f t="shared" si="16"/>
        <v>0.19583780562460792</v>
      </c>
      <c r="G126" s="29">
        <f t="shared" si="10"/>
        <v>7.3218458963057102E-4</v>
      </c>
      <c r="I126" s="43"/>
      <c r="Q126" s="46">
        <v>266.8030612</v>
      </c>
      <c r="R126" s="46">
        <v>0.13998438499999999</v>
      </c>
      <c r="S126" s="46">
        <v>5.2467300000000002E-4</v>
      </c>
    </row>
    <row r="127" spans="1:20" x14ac:dyDescent="0.2">
      <c r="A127" s="1">
        <v>3.024</v>
      </c>
      <c r="B127" s="14">
        <v>10016.444439999999</v>
      </c>
      <c r="C127" s="14">
        <v>1342.9259259999999</v>
      </c>
      <c r="D127" s="14">
        <v>7.4595755879999999</v>
      </c>
      <c r="E127" s="29">
        <f t="shared" si="9"/>
        <v>267.2692521708185</v>
      </c>
      <c r="F127" s="29">
        <f t="shared" si="16"/>
        <v>0.19745195422752926</v>
      </c>
      <c r="G127" s="29">
        <f t="shared" si="10"/>
        <v>7.3877542075559345E-4</v>
      </c>
      <c r="I127" s="43"/>
      <c r="Q127" s="46">
        <v>266.65864269999997</v>
      </c>
      <c r="R127" s="46">
        <v>0.14219721799999999</v>
      </c>
      <c r="S127" s="46">
        <v>5.3325599999999996E-4</v>
      </c>
    </row>
    <row r="128" spans="1:20" s="15" customFormat="1" x14ac:dyDescent="0.2">
      <c r="A128" s="17">
        <v>3.048</v>
      </c>
      <c r="B128" s="18">
        <v>9875.2592590000004</v>
      </c>
      <c r="C128" s="18">
        <v>1322.9259259999999</v>
      </c>
      <c r="D128" s="18">
        <v>7.4749886239999999</v>
      </c>
      <c r="E128" s="36">
        <f t="shared" si="9"/>
        <v>267.02749649938727</v>
      </c>
      <c r="F128" s="36">
        <f t="shared" si="16"/>
        <v>0.19902634451497153</v>
      </c>
      <c r="G128" s="36">
        <f t="shared" si="10"/>
        <v>7.4534026317184243E-4</v>
      </c>
      <c r="H128" s="27"/>
      <c r="I128" s="44"/>
      <c r="J128" s="45"/>
      <c r="K128" s="22"/>
      <c r="L128" s="22"/>
      <c r="M128" s="19"/>
      <c r="N128" s="19"/>
      <c r="P128" s="30"/>
      <c r="Q128" s="47">
        <v>266.48376500000001</v>
      </c>
      <c r="R128" s="47">
        <v>0.14460519099999999</v>
      </c>
      <c r="S128" s="47">
        <v>5.4264199999999997E-4</v>
      </c>
      <c r="T128" s="47"/>
    </row>
    <row r="129" spans="1:19" x14ac:dyDescent="0.2">
      <c r="A129" s="1">
        <v>3.0720000000000001</v>
      </c>
      <c r="B129" s="14">
        <v>9736.2592590000004</v>
      </c>
      <c r="C129" s="14">
        <v>1302.0370370000001</v>
      </c>
      <c r="D129" s="14">
        <v>7.4899098459999998</v>
      </c>
      <c r="E129" s="29">
        <f t="shared" si="9"/>
        <v>266.79381659354101</v>
      </c>
      <c r="F129" s="29">
        <f t="shared" si="16"/>
        <v>0.20069189960639011</v>
      </c>
      <c r="G129" s="29">
        <f t="shared" si="10"/>
        <v>7.5223594822717795E-4</v>
      </c>
      <c r="I129" s="43"/>
      <c r="Q129" s="46">
        <v>266.31326280000002</v>
      </c>
      <c r="R129" s="46">
        <v>0.14704883699999999</v>
      </c>
      <c r="S129" s="46">
        <v>5.5216499999999997E-4</v>
      </c>
    </row>
    <row r="130" spans="1:19" x14ac:dyDescent="0.2">
      <c r="A130" s="1">
        <v>3.0960000000000001</v>
      </c>
      <c r="B130" s="14">
        <v>9599.1851850000003</v>
      </c>
      <c r="C130" s="14">
        <v>1280.7777779999999</v>
      </c>
      <c r="D130" s="14">
        <v>7.5070062450000004</v>
      </c>
      <c r="E130" s="29">
        <f t="shared" si="9"/>
        <v>266.5265048107733</v>
      </c>
      <c r="F130" s="29">
        <f t="shared" si="16"/>
        <v>0.20243602959284965</v>
      </c>
      <c r="G130" s="29">
        <f t="shared" si="10"/>
        <v>7.5953432750177632E-4</v>
      </c>
      <c r="I130" s="43"/>
      <c r="Q130" s="46">
        <v>266.11646680000001</v>
      </c>
      <c r="R130" s="46">
        <v>0.149739803</v>
      </c>
      <c r="S130" s="46">
        <v>5.6268500000000005E-4</v>
      </c>
    </row>
    <row r="131" spans="1:19" x14ac:dyDescent="0.2">
      <c r="A131" s="1">
        <v>3.12</v>
      </c>
      <c r="B131" s="14">
        <v>9481.2413789999991</v>
      </c>
      <c r="C131" s="14">
        <v>1261.344828</v>
      </c>
      <c r="D131" s="14">
        <v>7.5265700530000004</v>
      </c>
      <c r="E131" s="29">
        <f t="shared" ref="E131:E194" si="17" xml:space="preserve"> (2*H$10)/(-H$7+SQRT((H$7)^2+4*H$10*(LN(D131)-H$4)))</f>
        <v>266.22117596108865</v>
      </c>
      <c r="F131" s="29">
        <f xml:space="preserve"> E131^3*SQRT(1/C131+1/B131)/((2*H$10+H$7*E131)*SQRT(11*29))</f>
        <v>0.19692331098734314</v>
      </c>
      <c r="G131" s="29">
        <f t="shared" si="10"/>
        <v>7.3969814864060927E-4</v>
      </c>
      <c r="I131" s="43"/>
      <c r="Q131" s="46">
        <v>265.8894095</v>
      </c>
      <c r="R131" s="46">
        <v>0.14721896200000001</v>
      </c>
      <c r="S131" s="46">
        <v>5.5368500000000005E-4</v>
      </c>
    </row>
    <row r="132" spans="1:19" x14ac:dyDescent="0.2">
      <c r="A132" s="1">
        <v>3.1440000000000001</v>
      </c>
      <c r="B132" s="14">
        <v>9340.5517240000008</v>
      </c>
      <c r="C132" s="14">
        <v>1239.62069</v>
      </c>
      <c r="D132" s="14">
        <v>7.5479770300000002</v>
      </c>
      <c r="E132" s="29">
        <f t="shared" si="17"/>
        <v>265.88776102765758</v>
      </c>
      <c r="F132" s="29">
        <f t="shared" ref="F132:F140" si="18" xml:space="preserve"> E132^3*SQRT(1/C132+1/B132)/((2*H$10+H$7*E132)*SQRT(11*29))</f>
        <v>0.19875648410122937</v>
      </c>
      <c r="G132" s="29">
        <f t="shared" si="10"/>
        <v>7.4752024438069103E-4</v>
      </c>
      <c r="I132" s="43"/>
      <c r="Q132" s="46">
        <v>265.63872220000002</v>
      </c>
      <c r="R132" s="46">
        <v>0.15028897399999999</v>
      </c>
      <c r="S132" s="46">
        <v>5.6576499999999997E-4</v>
      </c>
    </row>
    <row r="133" spans="1:19" x14ac:dyDescent="0.2">
      <c r="A133" s="1">
        <v>3.1680000000000001</v>
      </c>
      <c r="B133" s="14">
        <v>9204.5517240000008</v>
      </c>
      <c r="C133" s="14">
        <v>1217.62069</v>
      </c>
      <c r="D133" s="14">
        <v>7.56911121</v>
      </c>
      <c r="E133" s="29">
        <f t="shared" si="17"/>
        <v>265.55928356468746</v>
      </c>
      <c r="F133" s="29">
        <f t="shared" si="18"/>
        <v>0.20065163723433432</v>
      </c>
      <c r="G133" s="29">
        <f t="shared" ref="G133:G196" si="19" xml:space="preserve"> F133/E133</f>
        <v>7.5558133212638256E-4</v>
      </c>
      <c r="I133" s="43"/>
      <c r="Q133" s="46">
        <v>265.38897320000001</v>
      </c>
      <c r="R133" s="46">
        <v>0.15339529900000001</v>
      </c>
      <c r="S133" s="46">
        <v>5.7800199999999999E-4</v>
      </c>
    </row>
    <row r="134" spans="1:19" x14ac:dyDescent="0.2">
      <c r="A134" s="1">
        <v>3.1920000000000002</v>
      </c>
      <c r="B134" s="14">
        <v>9076.7241379999996</v>
      </c>
      <c r="C134" s="14">
        <v>1195.6896549999999</v>
      </c>
      <c r="D134" s="14">
        <v>7.5917223849999997</v>
      </c>
      <c r="E134" s="29">
        <f t="shared" si="17"/>
        <v>265.20859796930955</v>
      </c>
      <c r="F134" s="29">
        <f t="shared" si="18"/>
        <v>0.20259431444622669</v>
      </c>
      <c r="G134" s="29">
        <f t="shared" si="19"/>
        <v>7.6390552944920469E-4</v>
      </c>
      <c r="I134" s="43"/>
      <c r="Q134" s="46">
        <v>265.11933160000001</v>
      </c>
      <c r="R134" s="46">
        <v>0.156665161</v>
      </c>
      <c r="S134" s="46">
        <v>5.9092300000000003E-4</v>
      </c>
    </row>
    <row r="135" spans="1:19" x14ac:dyDescent="0.2">
      <c r="A135" s="1">
        <v>3.2160000000000002</v>
      </c>
      <c r="B135" s="14">
        <v>8948.0689660000007</v>
      </c>
      <c r="C135" s="14">
        <v>1175.793103</v>
      </c>
      <c r="D135" s="14">
        <v>7.6152068320000001</v>
      </c>
      <c r="E135" s="29">
        <f t="shared" si="17"/>
        <v>264.84517631419823</v>
      </c>
      <c r="F135" s="29">
        <f t="shared" si="18"/>
        <v>0.20444297589074861</v>
      </c>
      <c r="G135" s="29">
        <f t="shared" si="19"/>
        <v>7.7193392281461957E-4</v>
      </c>
      <c r="I135" s="43"/>
      <c r="Q135" s="46">
        <v>264.83665619999999</v>
      </c>
      <c r="R135" s="46">
        <v>0.159939992</v>
      </c>
      <c r="S135" s="46">
        <v>6.0391899999999996E-4</v>
      </c>
    </row>
    <row r="136" spans="1:19" x14ac:dyDescent="0.2">
      <c r="A136" s="1">
        <v>3.24</v>
      </c>
      <c r="B136" s="14">
        <v>8828.2413789999991</v>
      </c>
      <c r="C136" s="14">
        <v>1155.137931</v>
      </c>
      <c r="D136" s="14">
        <v>7.6388632230000004</v>
      </c>
      <c r="E136" s="29">
        <f t="shared" si="17"/>
        <v>264.47991455712588</v>
      </c>
      <c r="F136" s="29">
        <f t="shared" si="18"/>
        <v>0.20638993776175599</v>
      </c>
      <c r="G136" s="29">
        <f t="shared" si="19"/>
        <v>7.8036148078525311E-4</v>
      </c>
      <c r="I136" s="43"/>
      <c r="Q136" s="46">
        <v>264.54926380000001</v>
      </c>
      <c r="R136" s="46">
        <v>0.16331330799999999</v>
      </c>
      <c r="S136" s="46">
        <v>6.1732699999999998E-4</v>
      </c>
    </row>
    <row r="137" spans="1:19" x14ac:dyDescent="0.2">
      <c r="A137" s="1">
        <v>3.2639999999999998</v>
      </c>
      <c r="B137" s="14">
        <v>8710.793103</v>
      </c>
      <c r="C137" s="14">
        <v>1134.724138</v>
      </c>
      <c r="D137" s="14">
        <v>7.6623579910000004</v>
      </c>
      <c r="E137" s="29">
        <f t="shared" si="17"/>
        <v>264.11795208824532</v>
      </c>
      <c r="F137" s="29">
        <f t="shared" si="18"/>
        <v>0.20836680202232491</v>
      </c>
      <c r="G137" s="29">
        <f t="shared" si="19"/>
        <v>7.8891571123763222E-4</v>
      </c>
      <c r="I137" s="43"/>
      <c r="Q137" s="46">
        <v>264.26125669999999</v>
      </c>
      <c r="R137" s="46">
        <v>0.16670628800000001</v>
      </c>
      <c r="S137" s="46">
        <v>6.3083900000000001E-4</v>
      </c>
    </row>
    <row r="138" spans="1:19" x14ac:dyDescent="0.2">
      <c r="A138" s="1">
        <v>3.2879999999999998</v>
      </c>
      <c r="B138" s="14">
        <v>8587.0344829999995</v>
      </c>
      <c r="C138" s="14">
        <v>1116.482759</v>
      </c>
      <c r="D138" s="14">
        <v>7.6847912000000003</v>
      </c>
      <c r="E138" s="29">
        <f t="shared" si="17"/>
        <v>263.77308112784874</v>
      </c>
      <c r="F138" s="29">
        <f t="shared" si="18"/>
        <v>0.2102178600120492</v>
      </c>
      <c r="G138" s="29">
        <f t="shared" si="19"/>
        <v>7.9696479683671081E-4</v>
      </c>
      <c r="I138" s="43"/>
      <c r="Q138" s="46">
        <v>263.98391120000002</v>
      </c>
      <c r="R138" s="46">
        <v>0.16992405699999999</v>
      </c>
      <c r="S138" s="46">
        <v>6.4369099999999995E-4</v>
      </c>
    </row>
    <row r="139" spans="1:19" x14ac:dyDescent="0.2">
      <c r="A139" s="1">
        <v>3.3119999999999998</v>
      </c>
      <c r="B139" s="14">
        <v>8472.2758620000004</v>
      </c>
      <c r="C139" s="14">
        <v>1098.37931</v>
      </c>
      <c r="D139" s="14">
        <v>7.7058842900000002</v>
      </c>
      <c r="E139" s="29">
        <f t="shared" si="17"/>
        <v>263.44945990171601</v>
      </c>
      <c r="F139" s="29">
        <f t="shared" si="18"/>
        <v>0.21208056729265828</v>
      </c>
      <c r="G139" s="29">
        <f t="shared" si="19"/>
        <v>8.050142420932588E-4</v>
      </c>
      <c r="I139" s="43"/>
      <c r="Q139" s="46">
        <v>263.7210781</v>
      </c>
      <c r="R139" s="46">
        <v>0.17305495600000001</v>
      </c>
      <c r="S139" s="46">
        <v>6.5620399999999997E-4</v>
      </c>
    </row>
    <row r="140" spans="1:19" x14ac:dyDescent="0.2">
      <c r="A140" s="1">
        <v>3.3359999999999999</v>
      </c>
      <c r="B140" s="14">
        <v>8351.7241379999996</v>
      </c>
      <c r="C140" s="14">
        <v>1079.5862070000001</v>
      </c>
      <c r="D140" s="14">
        <v>7.7228715079999999</v>
      </c>
      <c r="E140" s="29">
        <f t="shared" si="17"/>
        <v>263.18928381368357</v>
      </c>
      <c r="F140" s="29">
        <f t="shared" si="18"/>
        <v>0.21402514872013495</v>
      </c>
      <c r="G140" s="29">
        <f t="shared" si="19"/>
        <v>8.1319856803762269E-4</v>
      </c>
      <c r="I140" s="43"/>
      <c r="Q140" s="46">
        <v>263.5079834</v>
      </c>
      <c r="R140" s="46">
        <v>0.175946724</v>
      </c>
      <c r="S140" s="46">
        <v>6.6770900000000005E-4</v>
      </c>
    </row>
    <row r="141" spans="1:19" x14ac:dyDescent="0.2">
      <c r="A141" s="1">
        <v>3.36</v>
      </c>
      <c r="B141" s="14">
        <v>8244.0967739999996</v>
      </c>
      <c r="C141" s="14">
        <v>1063.0645159999999</v>
      </c>
      <c r="D141" s="14">
        <v>7.7393116659999999</v>
      </c>
      <c r="E141" s="29">
        <f t="shared" si="17"/>
        <v>262.93786502538933</v>
      </c>
      <c r="F141" s="29">
        <f xml:space="preserve"> E141^3*SQRT(1/C141+1/B141)/((2*H$10+H$7*E141)*SQRT(11*31))</f>
        <v>0.2087155088443837</v>
      </c>
      <c r="G141" s="29">
        <f t="shared" si="19"/>
        <v>7.9378262550443268E-4</v>
      </c>
      <c r="I141" s="43"/>
      <c r="Q141" s="46">
        <v>263.30056100000002</v>
      </c>
      <c r="R141" s="46">
        <v>0.17280027000000001</v>
      </c>
      <c r="S141" s="46">
        <v>6.5628500000000005E-4</v>
      </c>
    </row>
    <row r="142" spans="1:19" x14ac:dyDescent="0.2">
      <c r="A142" s="1">
        <v>3.3839999999999999</v>
      </c>
      <c r="B142" s="14">
        <v>8131.8709680000002</v>
      </c>
      <c r="C142" s="14">
        <v>1045.8709679999999</v>
      </c>
      <c r="D142" s="14">
        <v>7.7538710719999999</v>
      </c>
      <c r="E142" s="29">
        <f t="shared" si="17"/>
        <v>262.71551625409302</v>
      </c>
      <c r="F142" s="29">
        <f t="shared" ref="F142:F150" si="20" xml:space="preserve"> E142^3*SQRT(1/C142+1/B142)/((2*H$10+H$7*E142)*SQRT(11*31))</f>
        <v>0.21051621507409968</v>
      </c>
      <c r="G142" s="29">
        <f t="shared" si="19"/>
        <v>8.0130864775604935E-4</v>
      </c>
      <c r="I142" s="43"/>
      <c r="Q142" s="46">
        <v>263.11590360000002</v>
      </c>
      <c r="R142" s="46">
        <v>0.17536866300000001</v>
      </c>
      <c r="S142" s="46">
        <v>6.6650699999999999E-4</v>
      </c>
    </row>
    <row r="143" spans="1:19" x14ac:dyDescent="0.2">
      <c r="A143" s="1">
        <v>3.4079999999999999</v>
      </c>
      <c r="B143" s="14">
        <v>8021</v>
      </c>
      <c r="C143" s="14">
        <v>1030.741935</v>
      </c>
      <c r="D143" s="14">
        <v>7.7657863850000002</v>
      </c>
      <c r="E143" s="29">
        <f t="shared" si="17"/>
        <v>262.5337607508431</v>
      </c>
      <c r="F143" s="29">
        <f t="shared" si="20"/>
        <v>0.21214815303070125</v>
      </c>
      <c r="G143" s="29">
        <f t="shared" si="19"/>
        <v>8.080795110844423E-4</v>
      </c>
      <c r="I143" s="43"/>
      <c r="Q143" s="46">
        <v>262.96411590000002</v>
      </c>
      <c r="R143" s="46">
        <v>0.17760916299999999</v>
      </c>
      <c r="S143" s="46">
        <v>6.7541200000000002E-4</v>
      </c>
    </row>
    <row r="144" spans="1:19" x14ac:dyDescent="0.2">
      <c r="A144" s="1">
        <v>3.4319999999999999</v>
      </c>
      <c r="B144" s="14">
        <v>7913.1290319999998</v>
      </c>
      <c r="C144" s="14">
        <v>1015.612903</v>
      </c>
      <c r="D144" s="14">
        <v>7.7752119769999997</v>
      </c>
      <c r="E144" s="29">
        <f t="shared" si="17"/>
        <v>262.39011816797444</v>
      </c>
      <c r="F144" s="29">
        <f t="shared" si="20"/>
        <v>0.21378992316587647</v>
      </c>
      <c r="G144" s="29">
        <f t="shared" si="19"/>
        <v>8.1477886689701646E-4</v>
      </c>
      <c r="I144" s="43"/>
      <c r="Q144" s="46">
        <v>262.84362470000002</v>
      </c>
      <c r="R144" s="46">
        <v>0.17968104800000001</v>
      </c>
      <c r="S144" s="46">
        <v>6.8360399999999998E-4</v>
      </c>
    </row>
    <row r="145" spans="1:19" x14ac:dyDescent="0.2">
      <c r="A145" s="1">
        <v>3.456</v>
      </c>
      <c r="B145" s="14">
        <v>7807.419355</v>
      </c>
      <c r="C145" s="14">
        <v>1003.774194</v>
      </c>
      <c r="D145" s="14">
        <v>7.7834702670000002</v>
      </c>
      <c r="E145" s="29">
        <f t="shared" si="17"/>
        <v>262.2643621268985</v>
      </c>
      <c r="F145" s="29">
        <f t="shared" si="20"/>
        <v>0.21514144850592806</v>
      </c>
      <c r="G145" s="29">
        <f t="shared" si="19"/>
        <v>8.2032284814141209E-4</v>
      </c>
      <c r="I145" s="43"/>
      <c r="Q145" s="46">
        <v>262.7377535</v>
      </c>
      <c r="R145" s="46">
        <v>0.18142824599999999</v>
      </c>
      <c r="S145" s="46">
        <v>6.9052999999999996E-4</v>
      </c>
    </row>
    <row r="146" spans="1:19" x14ac:dyDescent="0.2">
      <c r="A146" s="1">
        <v>3.48</v>
      </c>
      <c r="B146" s="14">
        <v>7694.3225810000004</v>
      </c>
      <c r="C146" s="14">
        <v>987.58064520000005</v>
      </c>
      <c r="D146" s="14">
        <v>7.7911392040000003</v>
      </c>
      <c r="E146" s="29">
        <f t="shared" si="17"/>
        <v>262.14766158913199</v>
      </c>
      <c r="F146" s="29">
        <f t="shared" si="20"/>
        <v>0.21694664084069598</v>
      </c>
      <c r="G146" s="29">
        <f t="shared" si="19"/>
        <v>8.275741981659167E-4</v>
      </c>
      <c r="I146" s="43"/>
      <c r="Q146" s="46">
        <v>262.63918690000003</v>
      </c>
      <c r="R146" s="46">
        <v>0.18351996400000001</v>
      </c>
      <c r="S146" s="46">
        <v>6.9875299999999998E-4</v>
      </c>
    </row>
    <row r="147" spans="1:19" x14ac:dyDescent="0.2">
      <c r="A147" s="1">
        <v>3.504</v>
      </c>
      <c r="B147" s="14">
        <v>7588.2903230000002</v>
      </c>
      <c r="C147" s="14">
        <v>972.51612899999998</v>
      </c>
      <c r="D147" s="14">
        <v>7.7980541490000004</v>
      </c>
      <c r="E147" s="29">
        <f t="shared" si="17"/>
        <v>262.04250125530302</v>
      </c>
      <c r="F147" s="29">
        <f t="shared" si="20"/>
        <v>0.21866509603405571</v>
      </c>
      <c r="G147" s="29">
        <f t="shared" si="19"/>
        <v>8.3446423762004336E-4</v>
      </c>
      <c r="I147" s="43"/>
      <c r="Q147" s="46">
        <v>262.55010559999999</v>
      </c>
      <c r="R147" s="46">
        <v>0.185488608</v>
      </c>
      <c r="S147" s="46">
        <v>7.0648800000000002E-4</v>
      </c>
    </row>
    <row r="148" spans="1:19" x14ac:dyDescent="0.2">
      <c r="A148" s="1">
        <v>3.528</v>
      </c>
      <c r="B148" s="14">
        <v>7481.4838710000004</v>
      </c>
      <c r="C148" s="14">
        <v>958.22580649999998</v>
      </c>
      <c r="D148" s="14">
        <v>7.8026362379999998</v>
      </c>
      <c r="E148" s="29">
        <f t="shared" si="17"/>
        <v>261.97285285233761</v>
      </c>
      <c r="F148" s="29">
        <f t="shared" si="20"/>
        <v>0.22032411291389964</v>
      </c>
      <c r="G148" s="29">
        <f t="shared" si="19"/>
        <v>8.4101887090601139E-4</v>
      </c>
      <c r="I148" s="43"/>
      <c r="Q148" s="46">
        <v>262.49097030000001</v>
      </c>
      <c r="R148" s="46">
        <v>0.187238407</v>
      </c>
      <c r="S148" s="46">
        <v>7.1331400000000005E-4</v>
      </c>
    </row>
    <row r="149" spans="1:19" x14ac:dyDescent="0.2">
      <c r="A149" s="1">
        <v>3.552</v>
      </c>
      <c r="B149" s="14">
        <v>7372.9032260000004</v>
      </c>
      <c r="C149" s="14">
        <v>945.87096770000005</v>
      </c>
      <c r="D149" s="14">
        <v>7.8092711530000001</v>
      </c>
      <c r="E149" s="29">
        <f t="shared" si="17"/>
        <v>261.87204986416566</v>
      </c>
      <c r="F149" s="29">
        <f t="shared" si="20"/>
        <v>0.22184114035178135</v>
      </c>
      <c r="G149" s="29">
        <f t="shared" si="19"/>
        <v>8.4713561629372607E-4</v>
      </c>
      <c r="I149" s="43"/>
      <c r="Q149" s="46">
        <v>262.40519160000002</v>
      </c>
      <c r="R149" s="46">
        <v>0.18902508500000001</v>
      </c>
      <c r="S149" s="46">
        <v>7.2035600000000001E-4</v>
      </c>
    </row>
    <row r="150" spans="1:19" x14ac:dyDescent="0.2">
      <c r="A150" s="1">
        <v>3.5760000000000001</v>
      </c>
      <c r="B150" s="14">
        <v>7267.2903230000002</v>
      </c>
      <c r="C150" s="14">
        <v>931.19354840000005</v>
      </c>
      <c r="D150" s="14">
        <v>7.8152526770000001</v>
      </c>
      <c r="E150" s="29">
        <f t="shared" si="17"/>
        <v>261.78122287548848</v>
      </c>
      <c r="F150" s="29">
        <f t="shared" si="20"/>
        <v>0.22362394336318064</v>
      </c>
      <c r="G150" s="29">
        <f t="shared" si="19"/>
        <v>8.5423981486076005E-4</v>
      </c>
      <c r="I150" s="43"/>
      <c r="Q150" s="46">
        <v>262.32770879999998</v>
      </c>
      <c r="R150" s="46">
        <v>0.190994309</v>
      </c>
      <c r="S150" s="46">
        <v>7.2807500000000001E-4</v>
      </c>
    </row>
    <row r="151" spans="1:19" x14ac:dyDescent="0.2">
      <c r="A151" s="1">
        <v>3.6</v>
      </c>
      <c r="B151" s="14">
        <v>7176.757576</v>
      </c>
      <c r="C151" s="14">
        <v>917.69696969999995</v>
      </c>
      <c r="D151" s="14">
        <v>7.8245243059999998</v>
      </c>
      <c r="E151" s="29">
        <f t="shared" si="17"/>
        <v>261.64052866385839</v>
      </c>
      <c r="F151" s="29">
        <f xml:space="preserve"> E151^3*SQRT(1/C151+1/B151)/((2*H$10+H$7*E151)*SQRT(11*33))</f>
        <v>0.21839031082109145</v>
      </c>
      <c r="G151" s="29">
        <f t="shared" si="19"/>
        <v>8.3469603098710872E-4</v>
      </c>
      <c r="I151" s="43"/>
      <c r="Q151" s="46">
        <v>262.20732520000001</v>
      </c>
      <c r="R151" s="46">
        <v>0.18720220900000001</v>
      </c>
      <c r="S151" s="46">
        <v>7.1394700000000004E-4</v>
      </c>
    </row>
    <row r="152" spans="1:19" x14ac:dyDescent="0.2">
      <c r="A152" s="1">
        <v>3.6240000000000001</v>
      </c>
      <c r="B152" s="14">
        <v>7082.3939389999996</v>
      </c>
      <c r="C152" s="14">
        <v>904.39393940000002</v>
      </c>
      <c r="D152" s="14">
        <v>7.8350120920000004</v>
      </c>
      <c r="E152" s="29">
        <f t="shared" si="17"/>
        <v>261.4815131971518</v>
      </c>
      <c r="F152" s="29">
        <f t="shared" ref="F152:F160" si="21" xml:space="preserve"> E152^3*SQRT(1/C152+1/B152)/((2*H$10+H$7*E152)*SQRT(11*33))</f>
        <v>0.22007277168679493</v>
      </c>
      <c r="G152" s="29">
        <f t="shared" si="19"/>
        <v>8.4163797660473415E-4</v>
      </c>
      <c r="I152" s="43"/>
      <c r="Q152" s="46">
        <v>262.070741</v>
      </c>
      <c r="R152" s="46">
        <v>0.189411884</v>
      </c>
      <c r="S152" s="46">
        <v>7.2275099999999999E-4</v>
      </c>
    </row>
    <row r="153" spans="1:19" x14ac:dyDescent="0.2">
      <c r="A153" s="1">
        <v>3.6480000000000001</v>
      </c>
      <c r="B153" s="14">
        <v>6981.636364</v>
      </c>
      <c r="C153" s="14">
        <v>892.15151519999995</v>
      </c>
      <c r="D153" s="14">
        <v>7.8465411349999998</v>
      </c>
      <c r="E153" s="29">
        <f t="shared" si="17"/>
        <v>261.30687268652258</v>
      </c>
      <c r="F153" s="29">
        <f t="shared" si="21"/>
        <v>0.22169711816097531</v>
      </c>
      <c r="G153" s="29">
        <f t="shared" si="19"/>
        <v>8.4841671358156271E-4</v>
      </c>
      <c r="I153" s="43"/>
      <c r="Q153" s="46">
        <v>261.92009899999999</v>
      </c>
      <c r="R153" s="46">
        <v>0.191653397</v>
      </c>
      <c r="S153" s="46">
        <v>7.3172500000000002E-4</v>
      </c>
    </row>
    <row r="154" spans="1:19" x14ac:dyDescent="0.2">
      <c r="A154" s="1">
        <v>3.6720000000000002</v>
      </c>
      <c r="B154" s="14">
        <v>6884.575758</v>
      </c>
      <c r="C154" s="14">
        <v>876.4848485</v>
      </c>
      <c r="D154" s="14">
        <v>7.858208726</v>
      </c>
      <c r="E154" s="29">
        <f t="shared" si="17"/>
        <v>261.13030538376</v>
      </c>
      <c r="F154" s="29">
        <f t="shared" si="21"/>
        <v>0.22373681170560331</v>
      </c>
      <c r="G154" s="29">
        <f t="shared" si="19"/>
        <v>8.5680140180128541E-4</v>
      </c>
      <c r="I154" s="43"/>
      <c r="Q154" s="46">
        <v>261.76712199999997</v>
      </c>
      <c r="R154" s="46">
        <v>0.194271216</v>
      </c>
      <c r="S154" s="46">
        <v>7.4215299999999995E-4</v>
      </c>
    </row>
    <row r="155" spans="1:19" x14ac:dyDescent="0.2">
      <c r="A155" s="1">
        <v>3.6960000000000002</v>
      </c>
      <c r="B155" s="14">
        <v>6788.2121209999996</v>
      </c>
      <c r="C155" s="14">
        <v>863.93939390000003</v>
      </c>
      <c r="D155" s="14">
        <v>7.8731148019999999</v>
      </c>
      <c r="E155" s="29">
        <f t="shared" si="17"/>
        <v>260.90497907573837</v>
      </c>
      <c r="F155" s="29">
        <f t="shared" si="21"/>
        <v>0.22549978887335909</v>
      </c>
      <c r="G155" s="29">
        <f t="shared" si="19"/>
        <v>8.6429852612317736E-4</v>
      </c>
      <c r="I155" s="43"/>
      <c r="Q155" s="46">
        <v>261.57092510000001</v>
      </c>
      <c r="R155" s="46">
        <v>0.19689213</v>
      </c>
      <c r="S155" s="46">
        <v>7.5272900000000005E-4</v>
      </c>
    </row>
    <row r="156" spans="1:19" x14ac:dyDescent="0.2">
      <c r="A156" s="1">
        <v>3.72</v>
      </c>
      <c r="B156" s="14">
        <v>6694.939394</v>
      </c>
      <c r="C156" s="14">
        <v>849.60606059999998</v>
      </c>
      <c r="D156" s="14">
        <v>7.8877114769999999</v>
      </c>
      <c r="E156" s="29">
        <f t="shared" si="17"/>
        <v>260.68459845425582</v>
      </c>
      <c r="F156" s="29">
        <f t="shared" si="21"/>
        <v>0.22750520581419686</v>
      </c>
      <c r="G156" s="29">
        <f t="shared" si="19"/>
        <v>8.7272208317331343E-4</v>
      </c>
      <c r="I156" s="43"/>
      <c r="Q156" s="46">
        <v>261.37798570000001</v>
      </c>
      <c r="R156" s="46">
        <v>0.19970892200000001</v>
      </c>
      <c r="S156" s="46">
        <v>7.6406200000000003E-4</v>
      </c>
    </row>
    <row r="157" spans="1:19" x14ac:dyDescent="0.2">
      <c r="A157" s="1">
        <v>3.7440000000000002</v>
      </c>
      <c r="B157" s="14">
        <v>6602.363636</v>
      </c>
      <c r="C157" s="14">
        <v>835.06060609999997</v>
      </c>
      <c r="D157" s="14">
        <v>7.9002001000000002</v>
      </c>
      <c r="E157" s="29">
        <f t="shared" si="17"/>
        <v>260.49625419597527</v>
      </c>
      <c r="F157" s="29">
        <f t="shared" si="21"/>
        <v>0.22956427581905747</v>
      </c>
      <c r="G157" s="29">
        <f t="shared" si="19"/>
        <v>8.8125749265612399E-4</v>
      </c>
      <c r="I157" s="43"/>
      <c r="Q157" s="46">
        <v>261.21227879999998</v>
      </c>
      <c r="R157" s="46">
        <v>0.20242767</v>
      </c>
      <c r="S157" s="46">
        <v>7.7495500000000002E-4</v>
      </c>
    </row>
    <row r="158" spans="1:19" x14ac:dyDescent="0.2">
      <c r="A158" s="1">
        <v>3.7679999999999998</v>
      </c>
      <c r="B158" s="14">
        <v>6515.4545449999996</v>
      </c>
      <c r="C158" s="14">
        <v>821.66666669999995</v>
      </c>
      <c r="D158" s="14">
        <v>7.9124505970000003</v>
      </c>
      <c r="E158" s="29">
        <f t="shared" si="17"/>
        <v>260.31168672467328</v>
      </c>
      <c r="F158" s="29">
        <f t="shared" si="21"/>
        <v>0.23151908802950663</v>
      </c>
      <c r="G158" s="29">
        <f t="shared" si="19"/>
        <v>8.8939183231669485E-4</v>
      </c>
      <c r="I158" s="43"/>
      <c r="Q158" s="46">
        <v>261.04917230000001</v>
      </c>
      <c r="R158" s="46">
        <v>0.20504488400000001</v>
      </c>
      <c r="S158" s="46">
        <v>7.8546499999999995E-4</v>
      </c>
    </row>
    <row r="159" spans="1:19" x14ac:dyDescent="0.2">
      <c r="A159" s="1">
        <v>3.7919999999999998</v>
      </c>
      <c r="B159" s="14">
        <v>6420.2121209999996</v>
      </c>
      <c r="C159" s="14">
        <v>809</v>
      </c>
      <c r="D159" s="14">
        <v>7.9239747270000001</v>
      </c>
      <c r="E159" s="29">
        <f t="shared" si="17"/>
        <v>260.13822910741493</v>
      </c>
      <c r="F159" s="29">
        <f t="shared" si="21"/>
        <v>0.2334375739212107</v>
      </c>
      <c r="G159" s="29">
        <f t="shared" si="19"/>
        <v>8.9735974109680309E-4</v>
      </c>
      <c r="I159" s="43"/>
      <c r="Q159" s="46">
        <v>260.89523700000001</v>
      </c>
      <c r="R159" s="46">
        <v>0.20758415999999999</v>
      </c>
      <c r="S159" s="46">
        <v>7.9566100000000002E-4</v>
      </c>
    </row>
    <row r="160" spans="1:19" x14ac:dyDescent="0.2">
      <c r="A160" s="1">
        <v>3.8159999999999998</v>
      </c>
      <c r="B160" s="14">
        <v>6333.2727269999996</v>
      </c>
      <c r="C160" s="14">
        <v>795.75757580000004</v>
      </c>
      <c r="D160" s="14">
        <v>7.9329468629999997</v>
      </c>
      <c r="E160" s="29">
        <f t="shared" si="17"/>
        <v>260.00329408428104</v>
      </c>
      <c r="F160" s="29">
        <f t="shared" si="21"/>
        <v>0.23543199089564823</v>
      </c>
      <c r="G160" s="29">
        <f t="shared" si="19"/>
        <v>9.0549618505730194E-4</v>
      </c>
      <c r="I160" s="43"/>
      <c r="Q160" s="46">
        <v>260.77505839999998</v>
      </c>
      <c r="R160" s="46">
        <v>0.21001246000000001</v>
      </c>
      <c r="S160" s="46">
        <v>8.0533999999999998E-4</v>
      </c>
    </row>
    <row r="161" spans="1:19" x14ac:dyDescent="0.2">
      <c r="A161" s="1">
        <v>3.84</v>
      </c>
      <c r="B161" s="14">
        <v>6251.942857</v>
      </c>
      <c r="C161" s="14">
        <v>784.94285709999997</v>
      </c>
      <c r="D161" s="14">
        <v>7.9415452870000003</v>
      </c>
      <c r="E161" s="29">
        <f t="shared" si="17"/>
        <v>259.87406982431924</v>
      </c>
      <c r="F161" s="29">
        <f xml:space="preserve"> E161^3*SQRT(1/C161+1/B161)/((2*H$10+H$7*E161)*SQRT(11*35))</f>
        <v>0.23025842480375056</v>
      </c>
      <c r="G161" s="29">
        <f t="shared" si="19"/>
        <v>8.8603847609501965E-4</v>
      </c>
      <c r="I161" s="43"/>
      <c r="Q161" s="46">
        <v>260.65961520000002</v>
      </c>
      <c r="R161" s="46">
        <v>0.20600722099999999</v>
      </c>
      <c r="S161" s="46">
        <v>7.9033E-4</v>
      </c>
    </row>
    <row r="162" spans="1:19" x14ac:dyDescent="0.2">
      <c r="A162" s="1">
        <v>3.8639999999999999</v>
      </c>
      <c r="B162" s="14">
        <v>6160</v>
      </c>
      <c r="C162" s="14">
        <v>774.08571429999995</v>
      </c>
      <c r="D162" s="14">
        <v>7.9476360709999998</v>
      </c>
      <c r="E162" s="29">
        <f t="shared" si="17"/>
        <v>259.78258568336685</v>
      </c>
      <c r="F162" s="29">
        <f t="shared" ref="F162:F170" si="22" xml:space="preserve"> E162^3*SQRT(1/C162+1/B162)/((2*H$10+H$7*E162)*SQRT(11*35))</f>
        <v>0.23194527966819672</v>
      </c>
      <c r="G162" s="29">
        <f t="shared" si="19"/>
        <v>8.9284383346195759E-4</v>
      </c>
      <c r="I162" s="43"/>
      <c r="Q162" s="46">
        <v>260.57768090000002</v>
      </c>
      <c r="R162" s="46">
        <v>0.20794912800000001</v>
      </c>
      <c r="S162" s="46">
        <v>7.9803100000000004E-4</v>
      </c>
    </row>
    <row r="163" spans="1:19" x14ac:dyDescent="0.2">
      <c r="A163" s="1">
        <v>3.8879999999999999</v>
      </c>
      <c r="B163" s="14">
        <v>6071.3428569999996</v>
      </c>
      <c r="C163" s="14">
        <v>762.17142860000001</v>
      </c>
      <c r="D163" s="14">
        <v>7.951389678</v>
      </c>
      <c r="E163" s="29">
        <f t="shared" si="17"/>
        <v>259.72622804213006</v>
      </c>
      <c r="F163" s="29">
        <f t="shared" si="22"/>
        <v>0.23377919994029223</v>
      </c>
      <c r="G163" s="29">
        <f t="shared" si="19"/>
        <v>9.0009854492774225E-4</v>
      </c>
      <c r="I163" s="43"/>
      <c r="Q163" s="46">
        <v>260.52712150000002</v>
      </c>
      <c r="R163" s="46">
        <v>0.20986111399999999</v>
      </c>
      <c r="S163" s="46">
        <v>8.0552499999999997E-4</v>
      </c>
    </row>
    <row r="164" spans="1:19" x14ac:dyDescent="0.2">
      <c r="A164" s="1">
        <v>3.9119999999999999</v>
      </c>
      <c r="B164" s="14">
        <v>5988.3714289999998</v>
      </c>
      <c r="C164" s="14">
        <v>753.02857140000003</v>
      </c>
      <c r="D164" s="14">
        <v>7.9534582049999996</v>
      </c>
      <c r="E164" s="29">
        <f t="shared" si="17"/>
        <v>259.69517774653923</v>
      </c>
      <c r="F164" s="29">
        <f t="shared" si="22"/>
        <v>0.23523928241646255</v>
      </c>
      <c r="G164" s="29">
        <f t="shared" si="19"/>
        <v>9.0582845803187969E-4</v>
      </c>
      <c r="I164" s="43"/>
      <c r="Q164" s="46">
        <v>260.49923819999998</v>
      </c>
      <c r="R164" s="46">
        <v>0.21131998900000001</v>
      </c>
      <c r="S164" s="46">
        <v>8.1121199999999996E-4</v>
      </c>
    </row>
    <row r="165" spans="1:19" x14ac:dyDescent="0.2">
      <c r="A165" s="1">
        <v>3.9359999999999999</v>
      </c>
      <c r="B165" s="14">
        <v>5906.9142860000002</v>
      </c>
      <c r="C165" s="14">
        <v>742.68571429999997</v>
      </c>
      <c r="D165" s="14">
        <v>7.9548670279999998</v>
      </c>
      <c r="E165" s="29">
        <f t="shared" si="17"/>
        <v>259.67403303984747</v>
      </c>
      <c r="F165" s="29">
        <f t="shared" si="22"/>
        <v>0.23688560511014925</v>
      </c>
      <c r="G165" s="29">
        <f t="shared" si="19"/>
        <v>9.1224217661301042E-4</v>
      </c>
      <c r="I165" s="43"/>
      <c r="Q165" s="46">
        <v>260.48023899999998</v>
      </c>
      <c r="R165" s="46">
        <v>0.21290040499999999</v>
      </c>
      <c r="S165" s="46">
        <v>8.1733800000000003E-4</v>
      </c>
    </row>
    <row r="166" spans="1:19" x14ac:dyDescent="0.2">
      <c r="A166" s="1">
        <v>3.96</v>
      </c>
      <c r="B166" s="14">
        <v>5823.942857</v>
      </c>
      <c r="C166" s="14">
        <v>732.4</v>
      </c>
      <c r="D166" s="14">
        <v>7.9554894190000001</v>
      </c>
      <c r="E166" s="29">
        <f t="shared" si="17"/>
        <v>259.66469245821497</v>
      </c>
      <c r="F166" s="29">
        <f t="shared" si="22"/>
        <v>0.23855287768609837</v>
      </c>
      <c r="G166" s="29">
        <f t="shared" si="19"/>
        <v>9.1869585898547257E-4</v>
      </c>
      <c r="I166" s="43"/>
      <c r="Q166" s="46">
        <v>260.47184329999999</v>
      </c>
      <c r="R166" s="46">
        <v>0.21444398100000001</v>
      </c>
      <c r="S166" s="46">
        <v>8.2328999999999996E-4</v>
      </c>
    </row>
    <row r="167" spans="1:19" x14ac:dyDescent="0.2">
      <c r="A167" s="1">
        <v>3.984</v>
      </c>
      <c r="B167" s="14">
        <v>5741.8571430000002</v>
      </c>
      <c r="C167" s="14">
        <v>722.51428569999996</v>
      </c>
      <c r="D167" s="14">
        <v>7.955361162</v>
      </c>
      <c r="E167" s="29">
        <f t="shared" si="17"/>
        <v>259.6666172478715</v>
      </c>
      <c r="F167" s="29">
        <f t="shared" si="22"/>
        <v>0.2401859835038386</v>
      </c>
      <c r="G167" s="29">
        <f t="shared" si="19"/>
        <v>9.2497828966040267E-4</v>
      </c>
      <c r="I167" s="43"/>
      <c r="Q167" s="46">
        <v>260.47357349999999</v>
      </c>
      <c r="R167" s="46">
        <v>0.21590268100000001</v>
      </c>
      <c r="S167" s="46">
        <v>8.2888500000000002E-4</v>
      </c>
    </row>
    <row r="168" spans="1:19" x14ac:dyDescent="0.2">
      <c r="A168" s="1">
        <v>4.008</v>
      </c>
      <c r="B168" s="14">
        <v>5657.2</v>
      </c>
      <c r="C168" s="14">
        <v>711.8</v>
      </c>
      <c r="D168" s="14">
        <v>7.9568873189999998</v>
      </c>
      <c r="E168" s="29">
        <f t="shared" si="17"/>
        <v>259.64371502642939</v>
      </c>
      <c r="F168" s="29">
        <f t="shared" si="22"/>
        <v>0.24200321025310631</v>
      </c>
      <c r="G168" s="29">
        <f t="shared" si="19"/>
        <v>9.3205880307356006E-4</v>
      </c>
      <c r="I168" s="43"/>
      <c r="Q168" s="46">
        <v>260.4529814</v>
      </c>
      <c r="R168" s="46">
        <v>0.217648338</v>
      </c>
      <c r="S168" s="46">
        <v>8.35653E-4</v>
      </c>
    </row>
    <row r="169" spans="1:19" x14ac:dyDescent="0.2">
      <c r="A169" s="1">
        <v>4.032</v>
      </c>
      <c r="B169" s="14">
        <v>5579.3428569999996</v>
      </c>
      <c r="C169" s="14">
        <v>701.6</v>
      </c>
      <c r="D169" s="14">
        <v>7.9561691779999997</v>
      </c>
      <c r="E169" s="29">
        <f t="shared" si="17"/>
        <v>259.65449144277875</v>
      </c>
      <c r="F169" s="29">
        <f t="shared" si="22"/>
        <v>0.24373989206945654</v>
      </c>
      <c r="G169" s="29">
        <f t="shared" si="19"/>
        <v>9.3870855349009285E-4</v>
      </c>
      <c r="I169" s="43"/>
      <c r="Q169" s="46">
        <v>260.46267210000002</v>
      </c>
      <c r="R169" s="46">
        <v>0.21915710399999999</v>
      </c>
      <c r="S169" s="46">
        <v>8.4141499999999998E-4</v>
      </c>
    </row>
    <row r="170" spans="1:19" x14ac:dyDescent="0.2">
      <c r="A170" s="1">
        <v>4.056</v>
      </c>
      <c r="B170" s="14">
        <v>5501.9714290000002</v>
      </c>
      <c r="C170" s="14">
        <v>691.94285709999997</v>
      </c>
      <c r="D170" s="14">
        <v>7.9562823299999996</v>
      </c>
      <c r="E170" s="29">
        <f t="shared" si="17"/>
        <v>259.65279344478637</v>
      </c>
      <c r="F170" s="29">
        <f t="shared" si="22"/>
        <v>0.24543762927818441</v>
      </c>
      <c r="G170" s="29">
        <f t="shared" si="19"/>
        <v>9.4525318222842567E-4</v>
      </c>
      <c r="I170" s="43"/>
      <c r="Q170" s="46">
        <v>260.46114540000002</v>
      </c>
      <c r="R170" s="46">
        <v>0.220692046</v>
      </c>
      <c r="S170" s="46">
        <v>8.4731300000000004E-4</v>
      </c>
    </row>
    <row r="171" spans="1:19" x14ac:dyDescent="0.2">
      <c r="A171" s="1">
        <v>4.08</v>
      </c>
      <c r="B171" s="14">
        <v>5432.7837840000002</v>
      </c>
      <c r="C171" s="14">
        <v>682.02702699999998</v>
      </c>
      <c r="D171" s="14">
        <v>7.9567340719999997</v>
      </c>
      <c r="E171" s="29">
        <f t="shared" si="17"/>
        <v>259.64601459840293</v>
      </c>
      <c r="F171" s="29">
        <f xml:space="preserve"> E171^3*SQRT(1/C171+1/B171)/((2*H$10+H$7*E171)*SQRT(11*37))</f>
        <v>0.24042231884929588</v>
      </c>
      <c r="G171" s="29">
        <f t="shared" si="19"/>
        <v>9.2596190710325156E-4</v>
      </c>
      <c r="I171" s="43"/>
      <c r="Q171" s="46">
        <v>260.45504949999997</v>
      </c>
      <c r="R171" s="46">
        <v>0.21621536299999999</v>
      </c>
      <c r="S171" s="46">
        <v>8.3014500000000001E-4</v>
      </c>
    </row>
    <row r="172" spans="1:19" x14ac:dyDescent="0.2">
      <c r="A172" s="1">
        <v>4.1040000000000001</v>
      </c>
      <c r="B172" s="14">
        <v>5355.2972970000001</v>
      </c>
      <c r="C172" s="14">
        <v>672.48648649999996</v>
      </c>
      <c r="D172" s="14">
        <v>7.9566389749999997</v>
      </c>
      <c r="E172" s="29">
        <f t="shared" si="17"/>
        <v>259.64744160528778</v>
      </c>
      <c r="F172" s="29">
        <f t="shared" ref="F172:F180" si="23" xml:space="preserve"> E172^3*SQRT(1/C172+1/B172)/((2*H$10+H$7*E172)*SQRT(11*37))</f>
        <v>0.24212441132194173</v>
      </c>
      <c r="G172" s="29">
        <f t="shared" si="19"/>
        <v>9.3251221666191381E-4</v>
      </c>
      <c r="I172" s="43"/>
      <c r="Q172" s="46">
        <v>260.45633279999998</v>
      </c>
      <c r="R172" s="46">
        <v>0.21773909</v>
      </c>
      <c r="S172" s="46">
        <v>8.3599100000000001E-4</v>
      </c>
    </row>
    <row r="173" spans="1:19" x14ac:dyDescent="0.2">
      <c r="A173" s="1">
        <v>4.1280000000000001</v>
      </c>
      <c r="B173" s="14">
        <v>5287.1351350000004</v>
      </c>
      <c r="C173" s="14">
        <v>663</v>
      </c>
      <c r="D173" s="14">
        <v>7.9582098329999997</v>
      </c>
      <c r="E173" s="29">
        <f t="shared" si="17"/>
        <v>259.62387098167915</v>
      </c>
      <c r="F173" s="29">
        <f t="shared" si="23"/>
        <v>0.24384960357670526</v>
      </c>
      <c r="G173" s="29">
        <f t="shared" si="19"/>
        <v>9.3924184496083172E-4</v>
      </c>
      <c r="I173" s="43"/>
      <c r="Q173" s="46">
        <v>260.43513050000001</v>
      </c>
      <c r="R173" s="46">
        <v>0.21940673999999999</v>
      </c>
      <c r="S173" s="46">
        <v>8.4246199999999999E-4</v>
      </c>
    </row>
    <row r="174" spans="1:19" x14ac:dyDescent="0.2">
      <c r="A174" s="1">
        <v>4.1520000000000001</v>
      </c>
      <c r="B174" s="14">
        <v>5212.0270270000001</v>
      </c>
      <c r="C174" s="14">
        <v>654.94594589999997</v>
      </c>
      <c r="D174" s="14">
        <v>7.9639494070000003</v>
      </c>
      <c r="E174" s="29">
        <f t="shared" si="17"/>
        <v>259.53777366280468</v>
      </c>
      <c r="F174" s="29">
        <f t="shared" si="23"/>
        <v>0.24543974722177261</v>
      </c>
      <c r="G174" s="29">
        <f t="shared" si="19"/>
        <v>9.4568025208019066E-4</v>
      </c>
      <c r="I174" s="43"/>
      <c r="Q174" s="46">
        <v>260.35758850000002</v>
      </c>
      <c r="R174" s="46">
        <v>0.22126368599999999</v>
      </c>
      <c r="S174" s="46">
        <v>8.4984500000000001E-4</v>
      </c>
    </row>
    <row r="175" spans="1:19" x14ac:dyDescent="0.2">
      <c r="A175" s="1">
        <v>4.1760000000000002</v>
      </c>
      <c r="B175" s="14">
        <v>5140.8378380000004</v>
      </c>
      <c r="C175" s="14">
        <v>646.3513514</v>
      </c>
      <c r="D175" s="14">
        <v>7.9711602020000001</v>
      </c>
      <c r="E175" s="29">
        <f t="shared" si="17"/>
        <v>259.42966168148257</v>
      </c>
      <c r="F175" s="29">
        <f t="shared" si="23"/>
        <v>0.24715864370009188</v>
      </c>
      <c r="G175" s="29">
        <f t="shared" si="19"/>
        <v>9.5270001933527341E-4</v>
      </c>
      <c r="I175" s="43"/>
      <c r="Q175" s="46">
        <v>260.26000820000002</v>
      </c>
      <c r="R175" s="46">
        <v>0.223349833</v>
      </c>
      <c r="S175" s="46">
        <v>8.5818000000000005E-4</v>
      </c>
    </row>
    <row r="176" spans="1:19" x14ac:dyDescent="0.2">
      <c r="A176" s="1">
        <v>4.2</v>
      </c>
      <c r="B176" s="14">
        <v>5069.5135140000002</v>
      </c>
      <c r="C176" s="14">
        <v>637</v>
      </c>
      <c r="D176" s="14">
        <v>7.9767773389999999</v>
      </c>
      <c r="E176" s="29">
        <f t="shared" si="17"/>
        <v>259.34548547499668</v>
      </c>
      <c r="F176" s="29">
        <f t="shared" si="23"/>
        <v>0.24902485412574549</v>
      </c>
      <c r="G176" s="29">
        <f t="shared" si="19"/>
        <v>9.6020508577448831E-4</v>
      </c>
      <c r="I176" s="43"/>
      <c r="Q176" s="46">
        <v>260.18386989999999</v>
      </c>
      <c r="R176" s="46">
        <v>0.22545536299999999</v>
      </c>
      <c r="S176" s="46">
        <v>8.6652300000000001E-4</v>
      </c>
    </row>
    <row r="177" spans="1:19" x14ac:dyDescent="0.2">
      <c r="A177" s="1">
        <v>4.2240000000000002</v>
      </c>
      <c r="B177" s="14">
        <v>4998.0540540000002</v>
      </c>
      <c r="C177" s="14">
        <v>628.62162160000003</v>
      </c>
      <c r="D177" s="14">
        <v>7.9829709050000002</v>
      </c>
      <c r="E177" s="29">
        <f t="shared" si="17"/>
        <v>259.25271351200468</v>
      </c>
      <c r="F177" s="29">
        <f t="shared" si="23"/>
        <v>0.25076699408302777</v>
      </c>
      <c r="G177" s="29">
        <f t="shared" si="19"/>
        <v>9.6726854151679318E-4</v>
      </c>
      <c r="I177" s="43"/>
      <c r="Q177" s="46">
        <v>260.09979270000002</v>
      </c>
      <c r="R177" s="46">
        <v>0.22749585999999999</v>
      </c>
      <c r="S177" s="46">
        <v>8.7464800000000001E-4</v>
      </c>
    </row>
    <row r="178" spans="1:19" x14ac:dyDescent="0.2">
      <c r="A178" s="1">
        <v>4.2480000000000002</v>
      </c>
      <c r="B178" s="14">
        <v>4924.1081080000004</v>
      </c>
      <c r="C178" s="14">
        <v>618.27027029999999</v>
      </c>
      <c r="D178" s="14">
        <v>7.9893259920000004</v>
      </c>
      <c r="E178" s="29">
        <f t="shared" si="17"/>
        <v>259.15756816232039</v>
      </c>
      <c r="F178" s="29">
        <f t="shared" si="23"/>
        <v>0.25291122353420437</v>
      </c>
      <c r="G178" s="29">
        <f t="shared" si="19"/>
        <v>9.7589750254098808E-4</v>
      </c>
      <c r="I178" s="43"/>
      <c r="Q178" s="46">
        <v>260.01338709999999</v>
      </c>
      <c r="R178" s="46">
        <v>0.22991820099999999</v>
      </c>
      <c r="S178" s="46">
        <v>8.8425500000000002E-4</v>
      </c>
    </row>
    <row r="179" spans="1:19" x14ac:dyDescent="0.2">
      <c r="A179" s="1">
        <v>4.2720000000000002</v>
      </c>
      <c r="B179" s="14">
        <v>4858.4864859999998</v>
      </c>
      <c r="C179" s="14">
        <v>606.48648649999996</v>
      </c>
      <c r="D179" s="14">
        <v>7.9973094570000001</v>
      </c>
      <c r="E179" s="29">
        <f t="shared" si="17"/>
        <v>259.03810920170537</v>
      </c>
      <c r="F179" s="29">
        <f t="shared" si="23"/>
        <v>0.25537267528935281</v>
      </c>
      <c r="G179" s="29">
        <f t="shared" si="19"/>
        <v>9.858498275653394E-4</v>
      </c>
      <c r="I179" s="43"/>
      <c r="Q179" s="46">
        <v>259.90464759999998</v>
      </c>
      <c r="R179" s="46">
        <v>0.232757728</v>
      </c>
      <c r="S179" s="46">
        <v>8.9554999999999995E-4</v>
      </c>
    </row>
    <row r="180" spans="1:19" x14ac:dyDescent="0.2">
      <c r="A180" s="1">
        <v>4.2960000000000003</v>
      </c>
      <c r="B180" s="14">
        <v>4796.8378380000004</v>
      </c>
      <c r="C180" s="14">
        <v>597.24324320000005</v>
      </c>
      <c r="D180" s="14">
        <v>8.0072557769999992</v>
      </c>
      <c r="E180" s="29">
        <f t="shared" si="17"/>
        <v>258.88938118509071</v>
      </c>
      <c r="F180" s="29">
        <f t="shared" si="23"/>
        <v>0.25742953420178788</v>
      </c>
      <c r="G180" s="29">
        <f t="shared" si="19"/>
        <v>9.943611167958289E-4</v>
      </c>
      <c r="I180" s="43"/>
      <c r="Q180" s="46">
        <v>259.76887340000002</v>
      </c>
      <c r="R180" s="46">
        <v>0.23538308899999999</v>
      </c>
      <c r="S180" s="46">
        <v>9.0612500000000003E-4</v>
      </c>
    </row>
    <row r="181" spans="1:19" x14ac:dyDescent="0.2">
      <c r="A181" s="1">
        <v>4.32</v>
      </c>
      <c r="B181" s="14">
        <v>4737.6923079999997</v>
      </c>
      <c r="C181" s="14">
        <v>591.23076920000005</v>
      </c>
      <c r="D181" s="14">
        <v>8.0201989069999993</v>
      </c>
      <c r="E181" s="29">
        <f t="shared" si="17"/>
        <v>258.69600935457885</v>
      </c>
      <c r="F181" s="29">
        <f xml:space="preserve"> E181^3*SQRT(1/C181+1/B181)/((2*H$10+H$7*E181)*SQRT(11*39))</f>
        <v>0.25220655950439064</v>
      </c>
      <c r="G181" s="29">
        <f t="shared" si="19"/>
        <v>9.7491476630668272E-4</v>
      </c>
      <c r="I181" s="43"/>
      <c r="Q181" s="46">
        <v>259.59169789999999</v>
      </c>
      <c r="R181" s="46">
        <v>0.23155593099999999</v>
      </c>
      <c r="S181" s="46">
        <v>8.9200100000000001E-4</v>
      </c>
    </row>
    <row r="182" spans="1:19" x14ac:dyDescent="0.2">
      <c r="A182" s="1">
        <v>4.3440000000000003</v>
      </c>
      <c r="B182" s="14">
        <v>4678.3333329999996</v>
      </c>
      <c r="C182" s="14">
        <v>582.33333330000005</v>
      </c>
      <c r="D182" s="14">
        <v>8.0319581499999995</v>
      </c>
      <c r="E182" s="29">
        <f t="shared" si="17"/>
        <v>258.52048792356709</v>
      </c>
      <c r="F182" s="29">
        <f t="shared" ref="F182:F190" si="24" xml:space="preserve"> E182^3*SQRT(1/C182+1/B182)/((2*H$10+H$7*E182)*SQRT(11*39))</f>
        <v>0.25423874586637968</v>
      </c>
      <c r="G182" s="29">
        <f t="shared" si="19"/>
        <v>9.8343751363159536E-4</v>
      </c>
      <c r="I182" s="43"/>
      <c r="Q182" s="46">
        <v>259.43025069999999</v>
      </c>
      <c r="R182" s="46">
        <v>0.234282043</v>
      </c>
      <c r="S182" s="46">
        <v>9.0306399999999997E-4</v>
      </c>
    </row>
    <row r="183" spans="1:19" x14ac:dyDescent="0.2">
      <c r="A183" s="1">
        <v>4.3680000000000003</v>
      </c>
      <c r="B183" s="14">
        <v>4616.0769229999996</v>
      </c>
      <c r="C183" s="14">
        <v>574.61538459999997</v>
      </c>
      <c r="D183" s="14">
        <v>8.0452804869999994</v>
      </c>
      <c r="E183" s="29">
        <f t="shared" si="17"/>
        <v>258.32182104592306</v>
      </c>
      <c r="F183" s="29">
        <f t="shared" si="24"/>
        <v>0.25611252164567139</v>
      </c>
      <c r="G183" s="29">
        <f t="shared" si="19"/>
        <v>9.9144749215801281E-4</v>
      </c>
      <c r="I183" s="43"/>
      <c r="Q183" s="46">
        <v>259.24680069999999</v>
      </c>
      <c r="R183" s="46">
        <v>0.236980892</v>
      </c>
      <c r="S183" s="46">
        <v>9.1411300000000003E-4</v>
      </c>
    </row>
    <row r="184" spans="1:19" x14ac:dyDescent="0.2">
      <c r="A184" s="1">
        <v>4.3920000000000003</v>
      </c>
      <c r="B184" s="14">
        <v>4556.6923079999997</v>
      </c>
      <c r="C184" s="14">
        <v>565.17948720000004</v>
      </c>
      <c r="D184" s="14">
        <v>8.05919366</v>
      </c>
      <c r="E184" s="29">
        <f t="shared" si="17"/>
        <v>258.11455191558076</v>
      </c>
      <c r="F184" s="29">
        <f t="shared" si="24"/>
        <v>0.2583723579926796</v>
      </c>
      <c r="G184" s="29">
        <f t="shared" si="19"/>
        <v>1.0009988048918031E-3</v>
      </c>
      <c r="I184" s="43"/>
      <c r="Q184" s="46">
        <v>259.05460749999997</v>
      </c>
      <c r="R184" s="46">
        <v>0.24008505399999999</v>
      </c>
      <c r="S184" s="46">
        <v>9.26774E-4</v>
      </c>
    </row>
    <row r="185" spans="1:19" x14ac:dyDescent="0.2">
      <c r="A185" s="1">
        <v>4.4160000000000004</v>
      </c>
      <c r="B185" s="14">
        <v>4498.8974360000002</v>
      </c>
      <c r="C185" s="14">
        <v>557.66666669999995</v>
      </c>
      <c r="D185" s="14">
        <v>8.0685440229999994</v>
      </c>
      <c r="E185" s="29">
        <f t="shared" si="17"/>
        <v>257.97537501734763</v>
      </c>
      <c r="F185" s="29">
        <f t="shared" si="24"/>
        <v>0.26022245707492819</v>
      </c>
      <c r="G185" s="29">
        <f t="shared" si="19"/>
        <v>1.0087104517531157E-3</v>
      </c>
      <c r="I185" s="43"/>
      <c r="Q185" s="46">
        <v>258.92509949999999</v>
      </c>
      <c r="R185" s="46">
        <v>0.24248355099999999</v>
      </c>
      <c r="S185" s="46">
        <v>9.3650099999999996E-4</v>
      </c>
    </row>
    <row r="186" spans="1:19" x14ac:dyDescent="0.2">
      <c r="A186" s="1">
        <v>4.4400000000000004</v>
      </c>
      <c r="B186" s="14">
        <v>4439.3076920000003</v>
      </c>
      <c r="C186" s="14">
        <v>548.33333330000005</v>
      </c>
      <c r="D186" s="14">
        <v>8.0776342369999998</v>
      </c>
      <c r="E186" s="29">
        <f t="shared" si="17"/>
        <v>257.84016093073609</v>
      </c>
      <c r="F186" s="29">
        <f t="shared" si="24"/>
        <v>0.2624993702634138</v>
      </c>
      <c r="G186" s="29">
        <f t="shared" si="19"/>
        <v>1.0180701459224163E-3</v>
      </c>
      <c r="I186" s="43"/>
      <c r="Q186" s="46">
        <v>258.79893229999999</v>
      </c>
      <c r="R186" s="46">
        <v>0.245266496</v>
      </c>
      <c r="S186" s="46">
        <v>9.4771099999999995E-4</v>
      </c>
    </row>
    <row r="187" spans="1:19" x14ac:dyDescent="0.2">
      <c r="A187" s="1">
        <v>4.4640000000000004</v>
      </c>
      <c r="B187" s="14">
        <v>4380.4615379999996</v>
      </c>
      <c r="C187" s="14">
        <v>541.61538459999997</v>
      </c>
      <c r="D187" s="14">
        <v>8.0898290510000006</v>
      </c>
      <c r="E187" s="29">
        <f t="shared" si="17"/>
        <v>257.65890602861981</v>
      </c>
      <c r="F187" s="29">
        <f t="shared" si="24"/>
        <v>0.26430420847187408</v>
      </c>
      <c r="G187" s="29">
        <f t="shared" si="19"/>
        <v>1.0257910838234955E-3</v>
      </c>
      <c r="I187" s="43"/>
      <c r="Q187" s="46">
        <v>258.62927250000001</v>
      </c>
      <c r="R187" s="46">
        <v>0.247838272</v>
      </c>
      <c r="S187" s="46">
        <v>9.5827599999999998E-4</v>
      </c>
    </row>
    <row r="188" spans="1:19" x14ac:dyDescent="0.2">
      <c r="A188" s="1">
        <v>4.4880000000000004</v>
      </c>
      <c r="B188" s="14">
        <v>4318.3846149999999</v>
      </c>
      <c r="C188" s="14">
        <v>533.30769229999999</v>
      </c>
      <c r="D188" s="14">
        <v>8.0979837379999999</v>
      </c>
      <c r="E188" s="29">
        <f t="shared" si="17"/>
        <v>257.53778891256627</v>
      </c>
      <c r="F188" s="29">
        <f t="shared" si="24"/>
        <v>0.26645101034108071</v>
      </c>
      <c r="G188" s="29">
        <f t="shared" si="19"/>
        <v>1.0346093731182125E-3</v>
      </c>
      <c r="I188" s="43"/>
      <c r="Q188" s="46">
        <v>258.51556620000002</v>
      </c>
      <c r="R188" s="46">
        <v>0.25044322800000002</v>
      </c>
      <c r="S188" s="46">
        <v>9.6877400000000005E-4</v>
      </c>
    </row>
    <row r="189" spans="1:19" x14ac:dyDescent="0.2">
      <c r="A189" s="1">
        <v>4.5119999999999996</v>
      </c>
      <c r="B189" s="14">
        <v>4264.74359</v>
      </c>
      <c r="C189" s="14">
        <v>525.38461540000003</v>
      </c>
      <c r="D189" s="14">
        <v>8.1057719650000006</v>
      </c>
      <c r="E189" s="29">
        <f t="shared" si="17"/>
        <v>257.42218016965506</v>
      </c>
      <c r="F189" s="29">
        <f t="shared" si="24"/>
        <v>0.26852607530057243</v>
      </c>
      <c r="G189" s="29">
        <f t="shared" si="19"/>
        <v>1.0431349587809384E-3</v>
      </c>
      <c r="I189" s="43"/>
      <c r="Q189" s="46">
        <v>258.40678109999999</v>
      </c>
      <c r="R189" s="46">
        <v>0.25295956400000003</v>
      </c>
      <c r="S189" s="46">
        <v>9.7892000000000009E-4</v>
      </c>
    </row>
    <row r="190" spans="1:19" x14ac:dyDescent="0.2">
      <c r="A190" s="1">
        <v>4.5359999999999996</v>
      </c>
      <c r="B190" s="14">
        <v>4205.6153850000001</v>
      </c>
      <c r="C190" s="14">
        <v>518.33333330000005</v>
      </c>
      <c r="D190" s="14">
        <v>8.1118567749999997</v>
      </c>
      <c r="E190" s="29">
        <f t="shared" si="17"/>
        <v>257.33190130963163</v>
      </c>
      <c r="F190" s="29">
        <f t="shared" si="24"/>
        <v>0.27043991733229211</v>
      </c>
      <c r="G190" s="29">
        <f t="shared" si="19"/>
        <v>1.0509381695621501E-3</v>
      </c>
      <c r="I190" s="43"/>
      <c r="Q190" s="46">
        <v>258.32166169999999</v>
      </c>
      <c r="R190" s="46">
        <v>0.25520519200000003</v>
      </c>
      <c r="S190" s="46">
        <v>9.8793600000000002E-4</v>
      </c>
    </row>
    <row r="191" spans="1:19" x14ac:dyDescent="0.2">
      <c r="A191" s="1">
        <v>4.5599999999999996</v>
      </c>
      <c r="B191" s="14">
        <v>4154.2682930000001</v>
      </c>
      <c r="C191" s="14">
        <v>510.87804879999999</v>
      </c>
      <c r="D191" s="14">
        <v>8.1188465119999993</v>
      </c>
      <c r="E191" s="29">
        <f t="shared" si="17"/>
        <v>257.22824394879325</v>
      </c>
      <c r="F191" s="29">
        <f xml:space="preserve"> E191^3*SQRT(1/C191+1/B191)/((2*H$10+H$7*E191)*SQRT(11*41))</f>
        <v>0.26574535427425561</v>
      </c>
      <c r="G191" s="29">
        <f t="shared" si="19"/>
        <v>1.0331111008445785E-3</v>
      </c>
      <c r="I191" s="43"/>
      <c r="Q191" s="46">
        <v>258.22374669999999</v>
      </c>
      <c r="R191" s="46">
        <v>0.251272094</v>
      </c>
      <c r="S191" s="46">
        <v>9.7307899999999996E-4</v>
      </c>
    </row>
    <row r="192" spans="1:19" x14ac:dyDescent="0.2">
      <c r="A192" s="1">
        <v>4.5839999999999996</v>
      </c>
      <c r="B192" s="14">
        <v>4099.3414629999997</v>
      </c>
      <c r="C192" s="14">
        <v>503.14634150000001</v>
      </c>
      <c r="D192" s="14">
        <v>8.1231942589999999</v>
      </c>
      <c r="E192" s="29">
        <f t="shared" si="17"/>
        <v>257.16379273097635</v>
      </c>
      <c r="F192" s="29">
        <f t="shared" ref="F192:F200" si="25" xml:space="preserve"> E192^3*SQRT(1/C192+1/B192)/((2*H$10+H$7*E192)*SQRT(11*41))</f>
        <v>0.26781296868763244</v>
      </c>
      <c r="G192" s="29">
        <f t="shared" si="19"/>
        <v>1.041410090602437E-3</v>
      </c>
      <c r="I192" s="43"/>
      <c r="Q192" s="46">
        <v>258.1627684</v>
      </c>
      <c r="R192" s="46">
        <v>0.25353716500000001</v>
      </c>
      <c r="S192" s="46">
        <v>9.8208299999999991E-4</v>
      </c>
    </row>
    <row r="193" spans="1:19" x14ac:dyDescent="0.2">
      <c r="A193" s="1">
        <v>4.6079999999999997</v>
      </c>
      <c r="B193" s="14">
        <v>4040.5365849999998</v>
      </c>
      <c r="C193" s="14">
        <v>497.39024389999997</v>
      </c>
      <c r="D193" s="14">
        <v>8.1292437</v>
      </c>
      <c r="E193" s="29">
        <f t="shared" si="17"/>
        <v>257.07414802326468</v>
      </c>
      <c r="F193" s="29">
        <f t="shared" si="25"/>
        <v>0.26948866161847018</v>
      </c>
      <c r="G193" s="29">
        <f t="shared" si="19"/>
        <v>1.0482915675911605E-3</v>
      </c>
      <c r="I193" s="43"/>
      <c r="Q193" s="46">
        <v>258.07783019999999</v>
      </c>
      <c r="R193" s="46">
        <v>0.25555574599999997</v>
      </c>
      <c r="S193" s="46">
        <v>9.9022699999999999E-4</v>
      </c>
    </row>
    <row r="194" spans="1:19" x14ac:dyDescent="0.2">
      <c r="A194" s="1">
        <v>4.6319999999999997</v>
      </c>
      <c r="B194" s="14">
        <v>3983.6585369999998</v>
      </c>
      <c r="C194" s="14">
        <v>490.65853659999999</v>
      </c>
      <c r="D194" s="14">
        <v>8.1343299810000005</v>
      </c>
      <c r="E194" s="29">
        <f t="shared" si="17"/>
        <v>256.99880521962297</v>
      </c>
      <c r="F194" s="29">
        <f t="shared" si="25"/>
        <v>0.27141326937326293</v>
      </c>
      <c r="G194" s="29">
        <f t="shared" si="19"/>
        <v>1.0560876699069548E-3</v>
      </c>
      <c r="I194" s="43"/>
      <c r="Q194" s="46">
        <v>258.00633219999997</v>
      </c>
      <c r="R194" s="46">
        <v>0.25774511</v>
      </c>
      <c r="S194" s="46">
        <v>9.9898799999999992E-4</v>
      </c>
    </row>
    <row r="195" spans="1:19" x14ac:dyDescent="0.2">
      <c r="A195" s="1">
        <v>4.6559999999999997</v>
      </c>
      <c r="B195" s="14">
        <v>3929.829268</v>
      </c>
      <c r="C195" s="14">
        <v>483.4146341</v>
      </c>
      <c r="D195" s="14">
        <v>8.1403804809999993</v>
      </c>
      <c r="E195" s="29">
        <f t="shared" ref="E195:E258" si="26" xml:space="preserve"> (2*H$10)/(-H$7+SQRT((H$7)^2+4*H$10*(LN(D195)-H$4)))</f>
        <v>256.90921400459513</v>
      </c>
      <c r="F195" s="29">
        <f t="shared" si="25"/>
        <v>0.27350936510240748</v>
      </c>
      <c r="G195" s="29">
        <f t="shared" si="19"/>
        <v>1.0646148530021793E-3</v>
      </c>
      <c r="I195" s="43"/>
      <c r="Q195" s="46">
        <v>257.92118140000002</v>
      </c>
      <c r="R195" s="46">
        <v>0.26017023299999997</v>
      </c>
      <c r="S195" s="46">
        <v>1.0087200000000001E-3</v>
      </c>
    </row>
    <row r="196" spans="1:19" x14ac:dyDescent="0.2">
      <c r="A196" s="1">
        <v>4.68</v>
      </c>
      <c r="B196" s="14">
        <v>3880.6341459999999</v>
      </c>
      <c r="C196" s="14">
        <v>476.48780490000001</v>
      </c>
      <c r="D196" s="14">
        <v>8.1483509600000001</v>
      </c>
      <c r="E196" s="29">
        <f t="shared" si="26"/>
        <v>256.79125013117613</v>
      </c>
      <c r="F196" s="29">
        <f t="shared" si="25"/>
        <v>0.27558143946071284</v>
      </c>
      <c r="G196" s="29">
        <f t="shared" si="19"/>
        <v>1.073173012397962E-3</v>
      </c>
      <c r="I196" s="43"/>
      <c r="Q196" s="46">
        <v>257.80884789999999</v>
      </c>
      <c r="R196" s="46">
        <v>0.26271461299999999</v>
      </c>
      <c r="S196" s="46">
        <v>1.0190290000000001E-3</v>
      </c>
    </row>
    <row r="197" spans="1:19" x14ac:dyDescent="0.2">
      <c r="A197" s="1">
        <v>4.7039999999999997</v>
      </c>
      <c r="B197" s="14">
        <v>3832.3658540000001</v>
      </c>
      <c r="C197" s="14">
        <v>470.5853659</v>
      </c>
      <c r="D197" s="14">
        <v>8.1556406619999997</v>
      </c>
      <c r="E197" s="29">
        <f t="shared" si="26"/>
        <v>256.68341816100747</v>
      </c>
      <c r="F197" s="29">
        <f t="shared" si="25"/>
        <v>0.2774151420097542</v>
      </c>
      <c r="G197" s="29">
        <f t="shared" ref="G197:G260" si="27" xml:space="preserve"> F197/E197</f>
        <v>1.0807676787120801E-3</v>
      </c>
      <c r="I197" s="43"/>
      <c r="Q197" s="46">
        <v>257.70594849999998</v>
      </c>
      <c r="R197" s="46">
        <v>0.264987107</v>
      </c>
      <c r="S197" s="46">
        <v>1.0282539999999999E-3</v>
      </c>
    </row>
    <row r="198" spans="1:19" x14ac:dyDescent="0.2">
      <c r="A198" s="1">
        <v>4.7279999999999998</v>
      </c>
      <c r="B198" s="14">
        <v>3781.4146340000002</v>
      </c>
      <c r="C198" s="14">
        <v>463.73170729999998</v>
      </c>
      <c r="D198" s="14">
        <v>8.1632448219999993</v>
      </c>
      <c r="E198" s="29">
        <f t="shared" si="26"/>
        <v>256.57099159963082</v>
      </c>
      <c r="F198" s="29">
        <f t="shared" si="25"/>
        <v>0.27955424032204118</v>
      </c>
      <c r="G198" s="29">
        <f t="shared" si="27"/>
        <v>1.0895785161803282E-3</v>
      </c>
      <c r="I198" s="43"/>
      <c r="Q198" s="46">
        <v>257.5984484</v>
      </c>
      <c r="R198" s="46">
        <v>0.26757806200000001</v>
      </c>
      <c r="S198" s="46">
        <v>1.0387409999999999E-3</v>
      </c>
    </row>
    <row r="199" spans="1:19" x14ac:dyDescent="0.2">
      <c r="A199" s="1">
        <v>4.7519999999999998</v>
      </c>
      <c r="B199" s="14">
        <v>3734.4146340000002</v>
      </c>
      <c r="C199" s="14">
        <v>458.02439020000003</v>
      </c>
      <c r="D199" s="14">
        <v>8.1768872439999996</v>
      </c>
      <c r="E199" s="29">
        <f t="shared" si="26"/>
        <v>256.36943475709427</v>
      </c>
      <c r="F199" s="29">
        <f t="shared" si="25"/>
        <v>0.28150403180628009</v>
      </c>
      <c r="G199" s="29">
        <f t="shared" si="27"/>
        <v>1.0980405369813309E-3</v>
      </c>
      <c r="I199" s="43"/>
      <c r="Q199" s="46">
        <v>257.40517469999998</v>
      </c>
      <c r="R199" s="46">
        <v>0.27042460200000001</v>
      </c>
      <c r="S199" s="46">
        <v>1.05058E-3</v>
      </c>
    </row>
    <row r="200" spans="1:19" x14ac:dyDescent="0.2">
      <c r="A200" s="1">
        <v>4.7759999999999998</v>
      </c>
      <c r="B200" s="14">
        <v>3686.5609760000002</v>
      </c>
      <c r="C200" s="14">
        <v>450.46341460000002</v>
      </c>
      <c r="D200" s="14">
        <v>8.1908611830000009</v>
      </c>
      <c r="E200" s="29">
        <f t="shared" si="26"/>
        <v>256.16317067355635</v>
      </c>
      <c r="F200" s="29">
        <f t="shared" si="25"/>
        <v>0.28401942828211807</v>
      </c>
      <c r="G200" s="29">
        <f t="shared" si="27"/>
        <v>1.1087441943169129E-3</v>
      </c>
      <c r="I200" s="43"/>
      <c r="Q200" s="46">
        <v>257.20666460000001</v>
      </c>
      <c r="R200" s="46">
        <v>0.27384176700000001</v>
      </c>
      <c r="S200" s="46">
        <v>1.0646760000000001E-3</v>
      </c>
    </row>
    <row r="201" spans="1:19" x14ac:dyDescent="0.2">
      <c r="A201" s="1">
        <v>4.8</v>
      </c>
      <c r="B201" s="14">
        <v>3644.0930229999999</v>
      </c>
      <c r="C201" s="14">
        <v>444.32558139999998</v>
      </c>
      <c r="D201" s="14">
        <v>8.2068738830000001</v>
      </c>
      <c r="E201" s="29">
        <f t="shared" si="26"/>
        <v>255.92704747307295</v>
      </c>
      <c r="F201" s="29">
        <f xml:space="preserve"> E201^3*SQRT(1/C201+1/B201)/((2*H$10+H$7*E201)*SQRT(11*43))</f>
        <v>0.27946372160581873</v>
      </c>
      <c r="G201" s="29">
        <f t="shared" si="27"/>
        <v>1.0919663410535855E-3</v>
      </c>
      <c r="I201" s="43"/>
      <c r="Q201" s="46">
        <v>256.97853140000001</v>
      </c>
      <c r="R201" s="46">
        <v>0.27056265400000001</v>
      </c>
      <c r="S201" s="46">
        <v>1.052861E-3</v>
      </c>
    </row>
    <row r="202" spans="1:19" x14ac:dyDescent="0.2">
      <c r="A202" s="1">
        <v>4.8239999999999998</v>
      </c>
      <c r="B202" s="14">
        <v>3599.2558140000001</v>
      </c>
      <c r="C202" s="14">
        <v>438.30232560000002</v>
      </c>
      <c r="D202" s="14">
        <v>8.2245357440000006</v>
      </c>
      <c r="E202" s="29">
        <f t="shared" si="26"/>
        <v>255.66689189109113</v>
      </c>
      <c r="F202" s="29">
        <f t="shared" ref="F202:F210" si="28" xml:space="preserve"> E202^3*SQRT(1/C202+1/B202)/((2*H$10+H$7*E202)*SQRT(11*43))</f>
        <v>0.28164079163666389</v>
      </c>
      <c r="G202" s="29">
        <f t="shared" si="27"/>
        <v>1.101592738713455E-3</v>
      </c>
      <c r="I202" s="43"/>
      <c r="Q202" s="46">
        <v>256.7260976</v>
      </c>
      <c r="R202" s="46">
        <v>0.27388920300000003</v>
      </c>
      <c r="S202" s="46">
        <v>1.0668539999999999E-3</v>
      </c>
    </row>
    <row r="203" spans="1:19" x14ac:dyDescent="0.2">
      <c r="A203" s="1">
        <v>4.8479999999999999</v>
      </c>
      <c r="B203" s="14">
        <v>3549.8837210000002</v>
      </c>
      <c r="C203" s="14">
        <v>431.2790698</v>
      </c>
      <c r="D203" s="14">
        <v>8.2432654830000001</v>
      </c>
      <c r="E203" s="29">
        <f t="shared" si="26"/>
        <v>255.39132951228041</v>
      </c>
      <c r="F203" s="29">
        <f t="shared" si="28"/>
        <v>0.28419508865578763</v>
      </c>
      <c r="G203" s="29">
        <f t="shared" si="27"/>
        <v>1.1127828387851445E-3</v>
      </c>
      <c r="I203" s="43"/>
      <c r="Q203" s="46">
        <v>256.45749599999999</v>
      </c>
      <c r="R203" s="46">
        <v>0.27765578000000002</v>
      </c>
      <c r="S203" s="46">
        <v>1.082658E-3</v>
      </c>
    </row>
    <row r="204" spans="1:19" x14ac:dyDescent="0.2">
      <c r="A204" s="1">
        <v>4.8719999999999999</v>
      </c>
      <c r="B204" s="14">
        <v>3506.4418599999999</v>
      </c>
      <c r="C204" s="14">
        <v>423.81395350000003</v>
      </c>
      <c r="D204" s="14">
        <v>8.2634966970000008</v>
      </c>
      <c r="E204" s="29">
        <f t="shared" si="26"/>
        <v>255.0940435449989</v>
      </c>
      <c r="F204" s="29">
        <f t="shared" si="28"/>
        <v>0.28694594943071133</v>
      </c>
      <c r="G204" s="29">
        <f t="shared" si="27"/>
        <v>1.1248633854521724E-3</v>
      </c>
      <c r="I204" s="43"/>
      <c r="Q204" s="46">
        <v>256.16633689999998</v>
      </c>
      <c r="R204" s="46">
        <v>0.28171691300000001</v>
      </c>
      <c r="S204" s="46">
        <v>1.0997419999999999E-3</v>
      </c>
    </row>
    <row r="205" spans="1:19" x14ac:dyDescent="0.2">
      <c r="A205" s="1">
        <v>4.8959999999999999</v>
      </c>
      <c r="B205" s="14">
        <v>3459.5348840000001</v>
      </c>
      <c r="C205" s="14">
        <v>418.18604649999997</v>
      </c>
      <c r="D205" s="14">
        <v>8.2851995889999994</v>
      </c>
      <c r="E205" s="29">
        <f t="shared" si="26"/>
        <v>254.77554790629497</v>
      </c>
      <c r="F205" s="29">
        <f t="shared" si="28"/>
        <v>0.28924327467548444</v>
      </c>
      <c r="G205" s="29">
        <f t="shared" si="27"/>
        <v>1.1352866358347172E-3</v>
      </c>
      <c r="I205" s="43"/>
      <c r="Q205" s="46">
        <v>255.85284100000001</v>
      </c>
      <c r="R205" s="46">
        <v>0.28542833400000001</v>
      </c>
      <c r="S205" s="46">
        <v>1.1155959999999999E-3</v>
      </c>
    </row>
    <row r="206" spans="1:19" x14ac:dyDescent="0.2">
      <c r="A206" s="1">
        <v>4.92</v>
      </c>
      <c r="B206" s="14">
        <v>3417.7906979999998</v>
      </c>
      <c r="C206" s="14">
        <v>411.51162790000001</v>
      </c>
      <c r="D206" s="14">
        <v>8.3037374580000005</v>
      </c>
      <c r="E206" s="29">
        <f t="shared" si="26"/>
        <v>254.50383415385883</v>
      </c>
      <c r="F206" s="29">
        <f t="shared" si="28"/>
        <v>0.29184201264909559</v>
      </c>
      <c r="G206" s="29">
        <f t="shared" si="27"/>
        <v>1.1467096895391531E-3</v>
      </c>
      <c r="I206" s="43"/>
      <c r="Q206" s="46">
        <v>255.5841365</v>
      </c>
      <c r="R206" s="46">
        <v>0.28922339400000002</v>
      </c>
      <c r="S206" s="46">
        <v>1.1316169999999999E-3</v>
      </c>
    </row>
    <row r="207" spans="1:19" x14ac:dyDescent="0.2">
      <c r="A207" s="1">
        <v>4.944</v>
      </c>
      <c r="B207" s="14">
        <v>3372.8372089999998</v>
      </c>
      <c r="C207" s="14">
        <v>404.48837209999999</v>
      </c>
      <c r="D207" s="14">
        <v>8.3221881799999995</v>
      </c>
      <c r="E207" s="29">
        <f t="shared" si="26"/>
        <v>254.23369786120054</v>
      </c>
      <c r="F207" s="29">
        <f t="shared" si="28"/>
        <v>0.2946321872907417</v>
      </c>
      <c r="G207" s="29">
        <f t="shared" si="27"/>
        <v>1.1589029690768876E-3</v>
      </c>
      <c r="I207" s="43"/>
      <c r="Q207" s="46">
        <v>255.31586590000001</v>
      </c>
      <c r="R207" s="46">
        <v>0.29320273800000002</v>
      </c>
      <c r="S207" s="46">
        <v>1.148392E-3</v>
      </c>
    </row>
    <row r="208" spans="1:19" x14ac:dyDescent="0.2">
      <c r="A208" s="1">
        <v>4.968</v>
      </c>
      <c r="B208" s="14">
        <v>3330.2325580000002</v>
      </c>
      <c r="C208" s="14">
        <v>398.83720929999998</v>
      </c>
      <c r="D208" s="14">
        <v>8.3419736909999997</v>
      </c>
      <c r="E208" s="29">
        <f t="shared" si="26"/>
        <v>253.94434549088831</v>
      </c>
      <c r="F208" s="29">
        <f t="shared" si="28"/>
        <v>0.29705217156114339</v>
      </c>
      <c r="G208" s="29">
        <f t="shared" si="27"/>
        <v>1.169753045640474E-3</v>
      </c>
      <c r="I208" s="43"/>
      <c r="Q208" s="46">
        <v>255.02728809999999</v>
      </c>
      <c r="R208" s="46">
        <v>0.29689882200000001</v>
      </c>
      <c r="S208" s="46">
        <v>1.1641850000000001E-3</v>
      </c>
    </row>
    <row r="209" spans="1:19" x14ac:dyDescent="0.2">
      <c r="A209" s="1">
        <v>4.992</v>
      </c>
      <c r="B209" s="14">
        <v>3288.2093020000002</v>
      </c>
      <c r="C209" s="14">
        <v>392.53488370000002</v>
      </c>
      <c r="D209" s="14">
        <v>8.3590690690000002</v>
      </c>
      <c r="E209" s="29">
        <f t="shared" si="26"/>
        <v>253.69460194852692</v>
      </c>
      <c r="F209" s="29">
        <f t="shared" si="28"/>
        <v>0.29969481356419231</v>
      </c>
      <c r="G209" s="29">
        <f t="shared" si="27"/>
        <v>1.1813212077133534E-3</v>
      </c>
      <c r="I209" s="43"/>
      <c r="Q209" s="46">
        <v>254.77721320000001</v>
      </c>
      <c r="R209" s="46">
        <v>0.30064184199999999</v>
      </c>
      <c r="S209" s="46">
        <v>1.180019E-3</v>
      </c>
    </row>
    <row r="210" spans="1:19" x14ac:dyDescent="0.2">
      <c r="A210" s="1">
        <v>5.016</v>
      </c>
      <c r="B210" s="14">
        <v>3246.7441859999999</v>
      </c>
      <c r="C210" s="14">
        <v>386.88372090000001</v>
      </c>
      <c r="D210" s="14">
        <v>8.3738962729999997</v>
      </c>
      <c r="E210" s="29">
        <f t="shared" si="26"/>
        <v>253.47819075888202</v>
      </c>
      <c r="F210" s="29">
        <f t="shared" si="28"/>
        <v>0.30212858511816548</v>
      </c>
      <c r="G210" s="29">
        <f t="shared" si="27"/>
        <v>1.1919312829779566E-3</v>
      </c>
      <c r="I210" s="43"/>
      <c r="Q210" s="46">
        <v>254.55977799999999</v>
      </c>
      <c r="R210" s="46">
        <v>0.30403084000000002</v>
      </c>
      <c r="S210" s="46">
        <v>1.1943399999999999E-3</v>
      </c>
    </row>
    <row r="211" spans="1:19" x14ac:dyDescent="0.2">
      <c r="A211" s="1">
        <v>5.04</v>
      </c>
      <c r="B211" s="14">
        <v>3208.4444440000002</v>
      </c>
      <c r="C211" s="14">
        <v>382.51111109999999</v>
      </c>
      <c r="D211" s="14">
        <v>8.3893299159999994</v>
      </c>
      <c r="E211" s="29">
        <f t="shared" si="26"/>
        <v>253.25311941513149</v>
      </c>
      <c r="F211" s="29">
        <f xml:space="preserve"> E211^3*SQRT(1/C211+1/B211)/((2*H$10+H$7*E211)*SQRT(11*45))</f>
        <v>0.29732128978836808</v>
      </c>
      <c r="G211" s="29">
        <f t="shared" si="27"/>
        <v>1.1740084010613912E-3</v>
      </c>
      <c r="I211" s="43"/>
      <c r="Q211" s="46">
        <v>254.33292700000001</v>
      </c>
      <c r="R211" s="46">
        <v>0.30014856699999998</v>
      </c>
      <c r="S211" s="46">
        <v>1.1801400000000001E-3</v>
      </c>
    </row>
    <row r="212" spans="1:19" x14ac:dyDescent="0.2">
      <c r="A212" s="1">
        <v>5.0640000000000001</v>
      </c>
      <c r="B212" s="14">
        <v>3169.377778</v>
      </c>
      <c r="C212" s="14">
        <v>377.11111110000002</v>
      </c>
      <c r="D212" s="14">
        <v>8.4014167559999997</v>
      </c>
      <c r="E212" s="29">
        <f t="shared" si="26"/>
        <v>253.07698915121225</v>
      </c>
      <c r="F212" s="29">
        <f t="shared" ref="F212:F220" si="29" xml:space="preserve"> E212^3*SQRT(1/C212+1/B212)/((2*H$10+H$7*E212)*SQRT(11*45))</f>
        <v>0.29964357134670411</v>
      </c>
      <c r="G212" s="29">
        <f t="shared" si="27"/>
        <v>1.1840016445259216E-3</v>
      </c>
      <c r="I212" s="43"/>
      <c r="Q212" s="46">
        <v>254.15490310000001</v>
      </c>
      <c r="R212" s="46">
        <v>0.30323593700000001</v>
      </c>
      <c r="S212" s="46">
        <v>1.193115E-3</v>
      </c>
    </row>
    <row r="213" spans="1:19" x14ac:dyDescent="0.2">
      <c r="A213" s="1">
        <v>5.0880000000000001</v>
      </c>
      <c r="B213" s="14">
        <v>3131.8222219999998</v>
      </c>
      <c r="C213" s="14">
        <v>371.53333329999998</v>
      </c>
      <c r="D213" s="14">
        <v>8.4122484699999998</v>
      </c>
      <c r="E213" s="29">
        <f t="shared" si="26"/>
        <v>252.91924736786888</v>
      </c>
      <c r="F213" s="29">
        <f t="shared" si="29"/>
        <v>0.30204826922908257</v>
      </c>
      <c r="G213" s="29">
        <f t="shared" si="27"/>
        <v>1.1942478572607642E-3</v>
      </c>
      <c r="I213" s="43"/>
      <c r="Q213" s="46">
        <v>253.9950968</v>
      </c>
      <c r="R213" s="46">
        <v>0.30633241500000002</v>
      </c>
      <c r="S213" s="46">
        <v>1.2060560000000001E-3</v>
      </c>
    </row>
    <row r="214" spans="1:19" x14ac:dyDescent="0.2">
      <c r="A214" s="1">
        <v>5.1120000000000001</v>
      </c>
      <c r="B214" s="14">
        <v>3090</v>
      </c>
      <c r="C214" s="14">
        <v>367.02222219999999</v>
      </c>
      <c r="D214" s="14">
        <v>8.4235875359999994</v>
      </c>
      <c r="E214" s="29">
        <f t="shared" si="26"/>
        <v>252.75421573525219</v>
      </c>
      <c r="F214" s="29">
        <f t="shared" si="29"/>
        <v>0.30414334012850114</v>
      </c>
      <c r="G214" s="29">
        <f t="shared" si="27"/>
        <v>1.2033165866047377E-3</v>
      </c>
      <c r="I214" s="43"/>
      <c r="Q214" s="46">
        <v>253.8275367</v>
      </c>
      <c r="R214" s="46">
        <v>0.30914762099999998</v>
      </c>
      <c r="S214" s="46">
        <v>1.2179440000000001E-3</v>
      </c>
    </row>
    <row r="215" spans="1:19" x14ac:dyDescent="0.2">
      <c r="A215" s="1">
        <v>5.1360000000000001</v>
      </c>
      <c r="B215" s="14">
        <v>3050.688889</v>
      </c>
      <c r="C215" s="14">
        <v>361.6</v>
      </c>
      <c r="D215" s="14">
        <v>8.4327128210000009</v>
      </c>
      <c r="E215" s="29">
        <f t="shared" si="26"/>
        <v>252.62147649223368</v>
      </c>
      <c r="F215" s="29">
        <f t="shared" si="29"/>
        <v>0.30656489446187213</v>
      </c>
      <c r="G215" s="29">
        <f t="shared" si="27"/>
        <v>1.2135345684724348E-3</v>
      </c>
      <c r="I215" s="43"/>
      <c r="Q215" s="46">
        <v>253.6924933</v>
      </c>
      <c r="R215" s="46">
        <v>0.31216278800000002</v>
      </c>
      <c r="S215" s="46">
        <v>1.230477E-3</v>
      </c>
    </row>
    <row r="216" spans="1:19" x14ac:dyDescent="0.2">
      <c r="A216" s="1">
        <v>5.16</v>
      </c>
      <c r="B216" s="14">
        <v>3014.1555560000002</v>
      </c>
      <c r="C216" s="14">
        <v>357.02222219999999</v>
      </c>
      <c r="D216" s="14">
        <v>8.4386778969999998</v>
      </c>
      <c r="E216" s="29">
        <f t="shared" si="26"/>
        <v>252.53474121623697</v>
      </c>
      <c r="F216" s="29">
        <f t="shared" si="29"/>
        <v>0.308634101110212</v>
      </c>
      <c r="G216" s="29">
        <f t="shared" si="27"/>
        <v>1.2221451180292814E-3</v>
      </c>
      <c r="I216" s="43"/>
      <c r="Q216" s="46">
        <v>253.60412339999999</v>
      </c>
      <c r="R216" s="46">
        <v>0.31463116800000002</v>
      </c>
      <c r="S216" s="46">
        <v>1.240639E-3</v>
      </c>
    </row>
    <row r="217" spans="1:19" x14ac:dyDescent="0.2">
      <c r="A217" s="1">
        <v>5.1840000000000002</v>
      </c>
      <c r="B217" s="14">
        <v>2979.1333330000002</v>
      </c>
      <c r="C217" s="14">
        <v>353.04444439999997</v>
      </c>
      <c r="D217" s="14">
        <v>8.4463398220000006</v>
      </c>
      <c r="E217" s="29">
        <f t="shared" si="26"/>
        <v>252.42337264518918</v>
      </c>
      <c r="F217" s="29">
        <f t="shared" si="29"/>
        <v>0.31053344849626258</v>
      </c>
      <c r="G217" s="29">
        <f t="shared" si="27"/>
        <v>1.2302087767948255E-3</v>
      </c>
      <c r="I217" s="43"/>
      <c r="Q217" s="46">
        <v>253.4905076</v>
      </c>
      <c r="R217" s="46">
        <v>0.31703091999999999</v>
      </c>
      <c r="S217" s="46">
        <v>1.250662E-3</v>
      </c>
    </row>
    <row r="218" spans="1:19" x14ac:dyDescent="0.2">
      <c r="A218" s="1">
        <v>5.2080000000000002</v>
      </c>
      <c r="B218" s="14">
        <v>2941.9555559999999</v>
      </c>
      <c r="C218" s="14">
        <v>347.84444439999999</v>
      </c>
      <c r="D218" s="14">
        <v>8.4575344280000007</v>
      </c>
      <c r="E218" s="29">
        <f t="shared" si="26"/>
        <v>252.2607350314122</v>
      </c>
      <c r="F218" s="29">
        <f t="shared" si="29"/>
        <v>0.31304170016348482</v>
      </c>
      <c r="G218" s="29">
        <f t="shared" si="27"/>
        <v>1.2409450092361936E-3</v>
      </c>
      <c r="I218" s="43"/>
      <c r="Q218" s="46">
        <v>253.3242912</v>
      </c>
      <c r="R218" s="46">
        <v>0.32026709599999997</v>
      </c>
      <c r="S218" s="46">
        <v>1.264257E-3</v>
      </c>
    </row>
    <row r="219" spans="1:19" x14ac:dyDescent="0.2">
      <c r="A219" s="1">
        <v>5.2320000000000002</v>
      </c>
      <c r="B219" s="14">
        <v>2908.2888889999999</v>
      </c>
      <c r="C219" s="14">
        <v>343.1777778</v>
      </c>
      <c r="D219" s="14">
        <v>8.4672388489999992</v>
      </c>
      <c r="E219" s="29">
        <f t="shared" si="26"/>
        <v>252.11982279360362</v>
      </c>
      <c r="F219" s="29">
        <f t="shared" si="29"/>
        <v>0.31533502146227177</v>
      </c>
      <c r="G219" s="29">
        <f t="shared" si="27"/>
        <v>1.250734741791481E-3</v>
      </c>
      <c r="I219" s="43"/>
      <c r="Q219" s="46">
        <v>253.17999610000001</v>
      </c>
      <c r="R219" s="46">
        <v>0.32319617899999997</v>
      </c>
      <c r="S219" s="46">
        <v>1.2765470000000001E-3</v>
      </c>
    </row>
    <row r="220" spans="1:19" x14ac:dyDescent="0.2">
      <c r="A220" s="1">
        <v>5.2560000000000002</v>
      </c>
      <c r="B220" s="14">
        <v>2871.7111110000001</v>
      </c>
      <c r="C220" s="14">
        <v>338.75555559999998</v>
      </c>
      <c r="D220" s="14">
        <v>8.4782104910000005</v>
      </c>
      <c r="E220" s="29">
        <f t="shared" si="26"/>
        <v>251.96059353419457</v>
      </c>
      <c r="F220" s="29">
        <f t="shared" si="29"/>
        <v>0.31761674301096982</v>
      </c>
      <c r="G220" s="29">
        <f t="shared" si="27"/>
        <v>1.2605810240237619E-3</v>
      </c>
      <c r="I220" s="43"/>
      <c r="Q220" s="46">
        <v>253.01663260000001</v>
      </c>
      <c r="R220" s="46">
        <v>0.32619061799999999</v>
      </c>
      <c r="S220" s="46">
        <v>1.289206E-3</v>
      </c>
    </row>
    <row r="221" spans="1:19" x14ac:dyDescent="0.2">
      <c r="A221" s="1">
        <v>5.28</v>
      </c>
      <c r="B221" s="14">
        <v>2838.8936170000002</v>
      </c>
      <c r="C221" s="14">
        <v>335.65957450000002</v>
      </c>
      <c r="D221" s="14">
        <v>8.4892982240000006</v>
      </c>
      <c r="E221" s="29">
        <f t="shared" si="26"/>
        <v>251.79976841415751</v>
      </c>
      <c r="F221" s="29">
        <f xml:space="preserve"> E221^3*SQRT(1/C221+1/B221)/((2*H$10+H$7*E221)*SQRT(11*47))</f>
        <v>0.31248933957298036</v>
      </c>
      <c r="G221" s="29">
        <f t="shared" si="27"/>
        <v>1.2410231412882053E-3</v>
      </c>
      <c r="I221" s="43"/>
      <c r="Q221" s="46">
        <v>252.8513001</v>
      </c>
      <c r="R221" s="46">
        <v>0.32156854299999998</v>
      </c>
      <c r="S221" s="46">
        <v>1.2717690000000001E-3</v>
      </c>
    </row>
    <row r="222" spans="1:19" x14ac:dyDescent="0.2">
      <c r="A222" s="1">
        <v>5.3040000000000003</v>
      </c>
      <c r="B222" s="14">
        <v>2803.553191</v>
      </c>
      <c r="C222" s="14">
        <v>330.91489360000003</v>
      </c>
      <c r="D222" s="14">
        <v>8.499795701</v>
      </c>
      <c r="E222" s="29">
        <f t="shared" si="26"/>
        <v>251.64758613860934</v>
      </c>
      <c r="F222" s="29">
        <f t="shared" ref="F222:F230" si="30" xml:space="preserve"> E222^3*SQRT(1/C222+1/B222)/((2*H$10+H$7*E222)*SQRT(11*47))</f>
        <v>0.31491972641122795</v>
      </c>
      <c r="G222" s="29">
        <f t="shared" si="27"/>
        <v>1.2514315406060277E-3</v>
      </c>
      <c r="I222" s="43"/>
      <c r="Q222" s="46">
        <v>252.6945494</v>
      </c>
      <c r="R222" s="46">
        <v>0.324675979</v>
      </c>
      <c r="S222" s="46">
        <v>1.2848549999999999E-3</v>
      </c>
    </row>
    <row r="223" spans="1:19" x14ac:dyDescent="0.2">
      <c r="A223" s="1">
        <v>5.3280000000000003</v>
      </c>
      <c r="B223" s="14">
        <v>2770.8936170000002</v>
      </c>
      <c r="C223" s="14">
        <v>324.93617019999999</v>
      </c>
      <c r="D223" s="14">
        <v>8.5147019440000005</v>
      </c>
      <c r="E223" s="29">
        <f t="shared" si="26"/>
        <v>251.43162367774733</v>
      </c>
      <c r="F223" s="29">
        <f t="shared" si="30"/>
        <v>0.31802228411928829</v>
      </c>
      <c r="G223" s="29">
        <f t="shared" si="27"/>
        <v>1.2648460025334294E-3</v>
      </c>
      <c r="I223" s="43"/>
      <c r="Q223" s="46">
        <v>252.47160479999999</v>
      </c>
      <c r="R223" s="46">
        <v>0.32873116299999999</v>
      </c>
      <c r="S223" s="46">
        <v>1.3020519999999999E-3</v>
      </c>
    </row>
    <row r="224" spans="1:19" x14ac:dyDescent="0.2">
      <c r="A224" s="1">
        <v>5.3520000000000003</v>
      </c>
      <c r="B224" s="14">
        <v>2736.851064</v>
      </c>
      <c r="C224" s="14">
        <v>320.61702129999998</v>
      </c>
      <c r="D224" s="14">
        <v>8.5274591389999994</v>
      </c>
      <c r="E224" s="29">
        <f t="shared" si="26"/>
        <v>251.24691948089136</v>
      </c>
      <c r="F224" s="29">
        <f t="shared" si="30"/>
        <v>0.32042508306507528</v>
      </c>
      <c r="G224" s="29">
        <f t="shared" si="27"/>
        <v>1.2753393503375681E-3</v>
      </c>
      <c r="I224" s="43"/>
      <c r="Q224" s="46">
        <v>252.2804711</v>
      </c>
      <c r="R224" s="46">
        <v>0.33194114800000002</v>
      </c>
      <c r="S224" s="46">
        <v>1.3157620000000001E-3</v>
      </c>
    </row>
    <row r="225" spans="1:20" x14ac:dyDescent="0.2">
      <c r="A225" s="1">
        <v>5.3760000000000003</v>
      </c>
      <c r="B225" s="14">
        <v>2700.5744679999998</v>
      </c>
      <c r="C225" s="14">
        <v>316.23404260000001</v>
      </c>
      <c r="D225" s="14">
        <v>8.5384882560000008</v>
      </c>
      <c r="E225" s="29">
        <f t="shared" si="26"/>
        <v>251.08732487865942</v>
      </c>
      <c r="F225" s="29">
        <f t="shared" si="30"/>
        <v>0.32288107362710777</v>
      </c>
      <c r="G225" s="29">
        <f t="shared" si="27"/>
        <v>1.2859313937218593E-3</v>
      </c>
      <c r="I225" s="43"/>
      <c r="Q225" s="46">
        <v>252.1149863</v>
      </c>
      <c r="R225" s="46">
        <v>0.33510892199999998</v>
      </c>
      <c r="S225" s="46">
        <v>1.329191E-3</v>
      </c>
    </row>
    <row r="226" spans="1:20" x14ac:dyDescent="0.2">
      <c r="A226" s="1">
        <v>5.4</v>
      </c>
      <c r="B226" s="14">
        <v>2667.553191</v>
      </c>
      <c r="C226" s="14">
        <v>311.68085109999998</v>
      </c>
      <c r="D226" s="14">
        <v>8.5519619109999994</v>
      </c>
      <c r="E226" s="29">
        <f t="shared" si="26"/>
        <v>250.8924681746312</v>
      </c>
      <c r="F226" s="29">
        <f t="shared" si="30"/>
        <v>0.3255040773308755</v>
      </c>
      <c r="G226" s="29">
        <f t="shared" si="27"/>
        <v>1.2973848107082737E-3</v>
      </c>
      <c r="I226" s="43"/>
      <c r="Q226" s="46">
        <v>251.91252320000001</v>
      </c>
      <c r="R226" s="46">
        <v>0.33858751799999998</v>
      </c>
      <c r="S226" s="46">
        <v>1.3440679999999999E-3</v>
      </c>
    </row>
    <row r="227" spans="1:20" x14ac:dyDescent="0.2">
      <c r="A227" s="1">
        <v>5.4240000000000004</v>
      </c>
      <c r="B227" s="14">
        <v>2634.2127660000001</v>
      </c>
      <c r="C227" s="14">
        <v>307.80851059999998</v>
      </c>
      <c r="D227" s="14">
        <v>8.5697651510000004</v>
      </c>
      <c r="E227" s="29">
        <f t="shared" si="26"/>
        <v>250.63518063277255</v>
      </c>
      <c r="F227" s="29">
        <f t="shared" si="30"/>
        <v>0.32796413762034776</v>
      </c>
      <c r="G227" s="29">
        <f t="shared" si="27"/>
        <v>1.308531933914244E-3</v>
      </c>
      <c r="I227" s="43"/>
      <c r="Q227" s="46">
        <v>251.64450550000001</v>
      </c>
      <c r="R227" s="46">
        <v>0.342133519</v>
      </c>
      <c r="S227" s="46">
        <v>1.3595910000000001E-3</v>
      </c>
    </row>
    <row r="228" spans="1:20" x14ac:dyDescent="0.2">
      <c r="A228" s="1">
        <v>5.4480000000000004</v>
      </c>
      <c r="B228" s="14">
        <v>2602.1276600000001</v>
      </c>
      <c r="C228" s="14">
        <v>302.48936170000002</v>
      </c>
      <c r="D228" s="14">
        <v>8.5863841159999996</v>
      </c>
      <c r="E228" s="29">
        <f t="shared" si="26"/>
        <v>250.39519267501515</v>
      </c>
      <c r="F228" s="29">
        <f t="shared" si="30"/>
        <v>0.33114388045978216</v>
      </c>
      <c r="G228" s="29">
        <f t="shared" si="27"/>
        <v>1.3224849763372644E-3</v>
      </c>
      <c r="I228" s="43"/>
      <c r="Q228" s="46">
        <v>251.3938182</v>
      </c>
      <c r="R228" s="46">
        <v>0.34636050899999998</v>
      </c>
      <c r="S228" s="46">
        <v>1.3777609999999999E-3</v>
      </c>
    </row>
    <row r="229" spans="1:20" x14ac:dyDescent="0.2">
      <c r="A229" s="1">
        <v>5.4720000000000004</v>
      </c>
      <c r="B229" s="14">
        <v>2567.5106380000002</v>
      </c>
      <c r="C229" s="14">
        <v>298.61702129999998</v>
      </c>
      <c r="D229" s="14">
        <v>8.5984111179999996</v>
      </c>
      <c r="E229" s="29">
        <f t="shared" si="26"/>
        <v>250.22162432201299</v>
      </c>
      <c r="F229" s="29">
        <f t="shared" si="30"/>
        <v>0.33358586162844117</v>
      </c>
      <c r="G229" s="29">
        <f t="shared" si="27"/>
        <v>1.3331616023687298E-3</v>
      </c>
      <c r="I229" s="43"/>
      <c r="Q229" s="46">
        <v>251.21210429999999</v>
      </c>
      <c r="R229" s="46">
        <v>0.34956563000000002</v>
      </c>
      <c r="S229" s="46">
        <v>1.391516E-3</v>
      </c>
    </row>
    <row r="230" spans="1:20" x14ac:dyDescent="0.2">
      <c r="A230" s="1">
        <v>5.4960000000000004</v>
      </c>
      <c r="B230" s="14">
        <v>2536.3404260000002</v>
      </c>
      <c r="C230" s="14">
        <v>295.06382980000001</v>
      </c>
      <c r="D230" s="14">
        <v>8.6095481839999994</v>
      </c>
      <c r="E230" s="29">
        <f t="shared" si="26"/>
        <v>250.06097909987932</v>
      </c>
      <c r="F230" s="29">
        <f t="shared" si="30"/>
        <v>0.3358679090237473</v>
      </c>
      <c r="G230" s="29">
        <f t="shared" si="27"/>
        <v>1.3431440212412949E-3</v>
      </c>
      <c r="I230" s="43"/>
      <c r="Q230" s="46">
        <v>251.0436205</v>
      </c>
      <c r="R230" s="46">
        <v>0.352554547</v>
      </c>
      <c r="S230" s="46">
        <v>1.4043560000000001E-3</v>
      </c>
    </row>
    <row r="231" spans="1:20" x14ac:dyDescent="0.2">
      <c r="A231" s="1">
        <v>5.52</v>
      </c>
      <c r="B231" s="14">
        <v>2509.653061</v>
      </c>
      <c r="C231" s="14">
        <v>290.95918369999998</v>
      </c>
      <c r="D231" s="14">
        <v>8.6213244850000006</v>
      </c>
      <c r="E231" s="29">
        <f t="shared" si="26"/>
        <v>249.89119552799303</v>
      </c>
      <c r="F231" s="29">
        <f xml:space="preserve"> E231^3*SQRT(1/C231+1/B231)/((2*H$10+H$7*E231)*SQRT(11*49))</f>
        <v>0.33148442388108607</v>
      </c>
      <c r="G231" s="29">
        <f t="shared" si="27"/>
        <v>1.326515018589172E-3</v>
      </c>
      <c r="I231" s="43"/>
      <c r="Q231" s="46">
        <v>250.86524410000001</v>
      </c>
      <c r="R231" s="46">
        <v>0.34856726399999999</v>
      </c>
      <c r="S231" s="46">
        <v>1.3894599999999999E-3</v>
      </c>
    </row>
    <row r="232" spans="1:20" x14ac:dyDescent="0.2">
      <c r="A232" s="1">
        <v>5.5439999999999996</v>
      </c>
      <c r="B232" s="14">
        <v>2480.0204079999999</v>
      </c>
      <c r="C232" s="14">
        <v>286.59183669999999</v>
      </c>
      <c r="D232" s="14">
        <v>8.6320024909999997</v>
      </c>
      <c r="E232" s="29">
        <f t="shared" si="26"/>
        <v>249.73731833863533</v>
      </c>
      <c r="F232" s="29">
        <f t="shared" ref="F232:F240" si="31" xml:space="preserve"> E232^3*SQRT(1/C232+1/B232)/((2*H$10+H$7*E232)*SQRT(11*49))</f>
        <v>0.33421085667792266</v>
      </c>
      <c r="G232" s="29">
        <f t="shared" si="27"/>
        <v>1.3382495611839E-3</v>
      </c>
      <c r="I232" s="43"/>
      <c r="Q232" s="46">
        <v>250.70330939999999</v>
      </c>
      <c r="R232" s="46">
        <v>0.351986892</v>
      </c>
      <c r="S232" s="46">
        <v>1.4039980000000001E-3</v>
      </c>
    </row>
    <row r="233" spans="1:20" x14ac:dyDescent="0.2">
      <c r="A233" s="1">
        <v>5.5679999999999996</v>
      </c>
      <c r="B233" s="14">
        <v>2449.346939</v>
      </c>
      <c r="C233" s="14">
        <v>283</v>
      </c>
      <c r="D233" s="14">
        <v>8.6469047529999994</v>
      </c>
      <c r="E233" s="29">
        <f t="shared" si="26"/>
        <v>249.52267883461903</v>
      </c>
      <c r="F233" s="29">
        <f t="shared" si="31"/>
        <v>0.33669989766280189</v>
      </c>
      <c r="G233" s="29">
        <f t="shared" si="27"/>
        <v>1.3493759334235226E-3</v>
      </c>
      <c r="I233" s="43"/>
      <c r="Q233" s="46">
        <v>250.47700950000001</v>
      </c>
      <c r="R233" s="46">
        <v>0.35537163199999999</v>
      </c>
      <c r="S233" s="46">
        <v>1.418779E-3</v>
      </c>
    </row>
    <row r="234" spans="1:20" x14ac:dyDescent="0.2">
      <c r="A234" s="1">
        <v>5.5919999999999996</v>
      </c>
      <c r="B234" s="14">
        <v>2418.7346940000002</v>
      </c>
      <c r="C234" s="14">
        <v>279.30612239999999</v>
      </c>
      <c r="D234" s="14">
        <v>8.6580690679999996</v>
      </c>
      <c r="E234" s="29">
        <f t="shared" si="26"/>
        <v>249.36196143035679</v>
      </c>
      <c r="F234" s="29">
        <f t="shared" si="31"/>
        <v>0.33919672262867467</v>
      </c>
      <c r="G234" s="29">
        <f t="shared" si="27"/>
        <v>1.3602584800144325E-3</v>
      </c>
      <c r="I234" s="43"/>
      <c r="Q234" s="46">
        <v>250.30724509999999</v>
      </c>
      <c r="R234" s="46">
        <v>0.358572432</v>
      </c>
      <c r="S234" s="46">
        <v>1.4325290000000001E-3</v>
      </c>
    </row>
    <row r="235" spans="1:20" s="15" customFormat="1" x14ac:dyDescent="0.2">
      <c r="A235" s="17">
        <v>5.6159999999999997</v>
      </c>
      <c r="B235" s="18">
        <v>2390.5102040000002</v>
      </c>
      <c r="C235" s="18">
        <v>276.0816327</v>
      </c>
      <c r="D235" s="18">
        <v>8.6694132499999998</v>
      </c>
      <c r="E235" s="36">
        <f t="shared" si="26"/>
        <v>249.1987268676566</v>
      </c>
      <c r="F235" s="36">
        <f t="shared" si="31"/>
        <v>0.34147028111339972</v>
      </c>
      <c r="G235" s="36">
        <f t="shared" si="27"/>
        <v>1.3702729761326041E-3</v>
      </c>
      <c r="H235" s="27"/>
      <c r="I235" s="44"/>
      <c r="J235" s="45"/>
      <c r="K235" s="22"/>
      <c r="L235" s="22"/>
      <c r="M235" s="19"/>
      <c r="N235" s="19"/>
      <c r="P235" s="30"/>
      <c r="Q235" s="47">
        <v>250.1345498</v>
      </c>
      <c r="R235" s="47">
        <v>0.361545006</v>
      </c>
      <c r="S235" s="47">
        <v>1.4454019999999999E-3</v>
      </c>
      <c r="T235" s="47"/>
    </row>
    <row r="236" spans="1:20" x14ac:dyDescent="0.2">
      <c r="A236" s="1">
        <v>5.64</v>
      </c>
      <c r="B236" s="14">
        <v>2363.8979589999999</v>
      </c>
      <c r="C236" s="14">
        <v>272.67346939999999</v>
      </c>
      <c r="D236" s="14">
        <v>8.680722201</v>
      </c>
      <c r="E236" s="29">
        <f t="shared" si="26"/>
        <v>249.03607029885131</v>
      </c>
      <c r="F236" s="29">
        <f t="shared" si="31"/>
        <v>0.34387548155029568</v>
      </c>
      <c r="G236" s="29">
        <f t="shared" si="27"/>
        <v>1.3808260029867722E-3</v>
      </c>
      <c r="I236" s="43"/>
      <c r="Q236" s="46">
        <v>249.9621976</v>
      </c>
      <c r="R236" s="46">
        <v>0.36465356500000001</v>
      </c>
      <c r="S236" s="46">
        <v>1.4588349999999999E-3</v>
      </c>
    </row>
    <row r="237" spans="1:20" x14ac:dyDescent="0.2">
      <c r="A237" s="1">
        <v>5.6639999999999997</v>
      </c>
      <c r="B237" s="14">
        <v>2336.693878</v>
      </c>
      <c r="C237" s="14">
        <v>269.32653060000001</v>
      </c>
      <c r="D237" s="14">
        <v>8.6912368329999996</v>
      </c>
      <c r="E237" s="29">
        <f t="shared" si="26"/>
        <v>248.884900875689</v>
      </c>
      <c r="F237" s="29">
        <f t="shared" si="31"/>
        <v>0.34627418587257475</v>
      </c>
      <c r="G237" s="29">
        <f t="shared" si="27"/>
        <v>1.3913025043071172E-3</v>
      </c>
      <c r="I237" s="43"/>
      <c r="Q237" s="46">
        <v>249.80178069999999</v>
      </c>
      <c r="R237" s="46">
        <v>0.36771485700000001</v>
      </c>
      <c r="S237" s="46">
        <v>1.4720270000000001E-3</v>
      </c>
    </row>
    <row r="238" spans="1:20" x14ac:dyDescent="0.2">
      <c r="A238" s="1">
        <v>5.6879999999999997</v>
      </c>
      <c r="B238" s="14">
        <v>2312.3673469999999</v>
      </c>
      <c r="C238" s="14">
        <v>265.12244900000002</v>
      </c>
      <c r="D238" s="14">
        <v>8.7021983130000002</v>
      </c>
      <c r="E238" s="29">
        <f t="shared" si="26"/>
        <v>248.7273699772814</v>
      </c>
      <c r="F238" s="29">
        <f t="shared" si="31"/>
        <v>0.34921313690927036</v>
      </c>
      <c r="G238" s="29">
        <f t="shared" si="27"/>
        <v>1.4039996359916775E-3</v>
      </c>
      <c r="I238" s="43"/>
      <c r="Q238" s="46">
        <v>249.6343747</v>
      </c>
      <c r="R238" s="46">
        <v>0.37137124500000002</v>
      </c>
      <c r="S238" s="46">
        <v>1.4876609999999999E-3</v>
      </c>
    </row>
    <row r="239" spans="1:20" x14ac:dyDescent="0.2">
      <c r="A239" s="1">
        <v>5.7119999999999997</v>
      </c>
      <c r="B239" s="14">
        <v>2287.2448979999999</v>
      </c>
      <c r="C239" s="14">
        <v>262.14285710000001</v>
      </c>
      <c r="D239" s="14">
        <v>8.7120888319999992</v>
      </c>
      <c r="E239" s="29">
        <f t="shared" si="26"/>
        <v>248.58528428220697</v>
      </c>
      <c r="F239" s="29">
        <f t="shared" si="31"/>
        <v>0.35145873477524664</v>
      </c>
      <c r="G239" s="29">
        <f t="shared" si="27"/>
        <v>1.4138356411164401E-3</v>
      </c>
      <c r="I239" s="43"/>
      <c r="Q239" s="46">
        <v>249.48317650000001</v>
      </c>
      <c r="R239" s="46">
        <v>0.374237863</v>
      </c>
      <c r="S239" s="46">
        <v>1.5000530000000001E-3</v>
      </c>
    </row>
    <row r="240" spans="1:20" x14ac:dyDescent="0.2">
      <c r="A240" s="1">
        <v>5.7359999999999998</v>
      </c>
      <c r="B240" s="14">
        <v>2260.4489800000001</v>
      </c>
      <c r="C240" s="14">
        <v>259.14285710000001</v>
      </c>
      <c r="D240" s="14">
        <v>8.7262388200000007</v>
      </c>
      <c r="E240" s="29">
        <f t="shared" si="26"/>
        <v>248.3820950514781</v>
      </c>
      <c r="F240" s="29">
        <f t="shared" si="31"/>
        <v>0.35388907310965778</v>
      </c>
      <c r="G240" s="29">
        <f t="shared" si="27"/>
        <v>1.4247769068712983E-3</v>
      </c>
      <c r="I240" s="43"/>
      <c r="Q240" s="46">
        <v>249.26662300000001</v>
      </c>
      <c r="R240" s="46">
        <v>0.377502267</v>
      </c>
      <c r="S240" s="46">
        <v>1.5144519999999999E-3</v>
      </c>
    </row>
    <row r="241" spans="1:19" x14ac:dyDescent="0.2">
      <c r="A241" s="1">
        <v>5.76</v>
      </c>
      <c r="B241" s="14">
        <v>2236.8431369999998</v>
      </c>
      <c r="C241" s="14">
        <v>256.50980390000001</v>
      </c>
      <c r="D241" s="14">
        <v>8.7427387450000005</v>
      </c>
      <c r="E241" s="29">
        <f t="shared" si="26"/>
        <v>248.14528813631904</v>
      </c>
      <c r="F241" s="29">
        <f xml:space="preserve"> E241^3*SQRT(1/C241+1/B241)/((2*H$10+H$7*E241)*SQRT(11*51))</f>
        <v>0.34912259830690057</v>
      </c>
      <c r="G241" s="29">
        <f t="shared" si="27"/>
        <v>1.4069281787656169E-3</v>
      </c>
      <c r="I241" s="43"/>
      <c r="Q241" s="46">
        <v>249.0137565</v>
      </c>
      <c r="R241" s="46">
        <v>0.373177272</v>
      </c>
      <c r="S241" s="46">
        <v>1.4986209999999999E-3</v>
      </c>
    </row>
    <row r="242" spans="1:19" x14ac:dyDescent="0.2">
      <c r="A242" s="1">
        <v>5.7839999999999998</v>
      </c>
      <c r="B242" s="14">
        <v>2211.8431369999998</v>
      </c>
      <c r="C242" s="14">
        <v>253.0392157</v>
      </c>
      <c r="D242" s="14">
        <v>8.7598358810000008</v>
      </c>
      <c r="E242" s="29">
        <f t="shared" si="26"/>
        <v>247.90004958282182</v>
      </c>
      <c r="F242" s="29">
        <f t="shared" ref="F242:F250" si="32" xml:space="preserve"> E242^3*SQRT(1/C242+1/B242)/((2*H$10+H$7*E242)*SQRT(11*51))</f>
        <v>0.35195239241662729</v>
      </c>
      <c r="G242" s="29">
        <f t="shared" si="27"/>
        <v>1.4197350626145892E-3</v>
      </c>
      <c r="I242" s="43"/>
      <c r="Q242" s="46">
        <v>248.75135069999999</v>
      </c>
      <c r="R242" s="46">
        <v>0.37697399199999998</v>
      </c>
      <c r="S242" s="46">
        <v>1.5154649999999999E-3</v>
      </c>
    </row>
    <row r="243" spans="1:19" x14ac:dyDescent="0.2">
      <c r="A243" s="1">
        <v>5.8079999999999998</v>
      </c>
      <c r="B243" s="14">
        <v>2185.4313729999999</v>
      </c>
      <c r="C243" s="14">
        <v>249.0784314</v>
      </c>
      <c r="D243" s="14">
        <v>8.7774643920000006</v>
      </c>
      <c r="E243" s="29">
        <f t="shared" si="26"/>
        <v>247.64733281354154</v>
      </c>
      <c r="F243" s="29">
        <f t="shared" si="32"/>
        <v>0.35518345051062072</v>
      </c>
      <c r="G243" s="29">
        <f t="shared" si="27"/>
        <v>1.4342308736999207E-3</v>
      </c>
      <c r="I243" s="43"/>
      <c r="Q243" s="46">
        <v>248.48038840000001</v>
      </c>
      <c r="R243" s="46">
        <v>0.38121498999999998</v>
      </c>
      <c r="S243" s="46">
        <v>1.534185E-3</v>
      </c>
    </row>
    <row r="244" spans="1:19" x14ac:dyDescent="0.2">
      <c r="A244" s="1">
        <v>5.8319999999999999</v>
      </c>
      <c r="B244" s="14">
        <v>2158.6274509999998</v>
      </c>
      <c r="C244" s="14">
        <v>246.3137255</v>
      </c>
      <c r="D244" s="14">
        <v>8.789339644</v>
      </c>
      <c r="E244" s="29">
        <f t="shared" si="26"/>
        <v>247.47717262082443</v>
      </c>
      <c r="F244" s="29">
        <f t="shared" si="32"/>
        <v>0.35754348495715654</v>
      </c>
      <c r="G244" s="29">
        <f t="shared" si="27"/>
        <v>1.4447533934977175E-3</v>
      </c>
      <c r="I244" s="43"/>
      <c r="Q244" s="46">
        <v>248.29763399999999</v>
      </c>
      <c r="R244" s="46">
        <v>0.38426384000000002</v>
      </c>
      <c r="S244" s="46">
        <v>1.547594E-3</v>
      </c>
    </row>
    <row r="245" spans="1:19" x14ac:dyDescent="0.2">
      <c r="A245" s="1">
        <v>5.8559999999999999</v>
      </c>
      <c r="B245" s="14">
        <v>2132.6470589999999</v>
      </c>
      <c r="C245" s="14">
        <v>241.9215686</v>
      </c>
      <c r="D245" s="14">
        <v>8.8021613199999997</v>
      </c>
      <c r="E245" s="29">
        <f t="shared" si="26"/>
        <v>247.29352100516977</v>
      </c>
      <c r="F245" s="29">
        <f t="shared" si="32"/>
        <v>0.36105152540831448</v>
      </c>
      <c r="G245" s="29">
        <f t="shared" si="27"/>
        <v>1.4600120696278433E-3</v>
      </c>
      <c r="I245" s="43"/>
      <c r="Q245" s="46">
        <v>248.10011700000001</v>
      </c>
      <c r="R245" s="46">
        <v>0.38858440399999999</v>
      </c>
      <c r="S245" s="46">
        <v>1.56624E-3</v>
      </c>
    </row>
    <row r="246" spans="1:19" x14ac:dyDescent="0.2">
      <c r="A246" s="1">
        <v>5.88</v>
      </c>
      <c r="B246" s="14">
        <v>2109.8627449999999</v>
      </c>
      <c r="C246" s="14">
        <v>238.66666670000001</v>
      </c>
      <c r="D246" s="14">
        <v>8.8149592040000009</v>
      </c>
      <c r="E246" s="29">
        <f t="shared" si="26"/>
        <v>247.11028053802849</v>
      </c>
      <c r="F246" s="29">
        <f t="shared" si="32"/>
        <v>0.3638441555022503</v>
      </c>
      <c r="G246" s="29">
        <f t="shared" si="27"/>
        <v>1.4723958659674514E-3</v>
      </c>
      <c r="I246" s="43"/>
      <c r="Q246" s="46">
        <v>247.9027663</v>
      </c>
      <c r="R246" s="46">
        <v>0.39213100200000001</v>
      </c>
      <c r="S246" s="46">
        <v>1.5817940000000001E-3</v>
      </c>
    </row>
    <row r="247" spans="1:19" x14ac:dyDescent="0.2">
      <c r="A247" s="1">
        <v>5.9039999999999999</v>
      </c>
      <c r="B247" s="14">
        <v>2085.1372550000001</v>
      </c>
      <c r="C247" s="14">
        <v>235.41176469999999</v>
      </c>
      <c r="D247" s="14">
        <v>8.8271699639999994</v>
      </c>
      <c r="E247" s="29">
        <f t="shared" si="26"/>
        <v>246.93551019847078</v>
      </c>
      <c r="F247" s="29">
        <f t="shared" si="32"/>
        <v>0.36669357878299186</v>
      </c>
      <c r="G247" s="29">
        <f t="shared" si="27"/>
        <v>1.4849771038935116E-3</v>
      </c>
      <c r="I247" s="43"/>
      <c r="Q247" s="46">
        <v>247.71428689999999</v>
      </c>
      <c r="R247" s="46">
        <v>0.39571039600000002</v>
      </c>
      <c r="S247" s="46">
        <v>1.5974470000000001E-3</v>
      </c>
    </row>
    <row r="248" spans="1:19" x14ac:dyDescent="0.2">
      <c r="A248" s="1">
        <v>5.9279999999999999</v>
      </c>
      <c r="B248" s="14">
        <v>2059.9215690000001</v>
      </c>
      <c r="C248" s="14">
        <v>232.2352941</v>
      </c>
      <c r="D248" s="14">
        <v>8.8396656799999995</v>
      </c>
      <c r="E248" s="29">
        <f t="shared" si="26"/>
        <v>246.75672382686392</v>
      </c>
      <c r="F248" s="29">
        <f t="shared" si="32"/>
        <v>0.36956014831581829</v>
      </c>
      <c r="G248" s="29">
        <f t="shared" si="27"/>
        <v>1.4976700232700406E-3</v>
      </c>
      <c r="I248" s="43"/>
      <c r="Q248" s="46">
        <v>247.5212286</v>
      </c>
      <c r="R248" s="46">
        <v>0.39931618099999999</v>
      </c>
      <c r="S248" s="46">
        <v>1.61326E-3</v>
      </c>
    </row>
    <row r="249" spans="1:19" x14ac:dyDescent="0.2">
      <c r="A249" s="1">
        <v>5.952</v>
      </c>
      <c r="B249" s="14">
        <v>2034.8627449999999</v>
      </c>
      <c r="C249" s="14">
        <v>229.86274510000001</v>
      </c>
      <c r="D249" s="14">
        <v>8.8470677450000004</v>
      </c>
      <c r="E249" s="29">
        <f t="shared" si="26"/>
        <v>246.65084550503144</v>
      </c>
      <c r="F249" s="29">
        <f t="shared" si="32"/>
        <v>0.37173582677458045</v>
      </c>
      <c r="G249" s="29">
        <f t="shared" si="27"/>
        <v>1.5071338029003327E-3</v>
      </c>
      <c r="I249" s="43"/>
      <c r="Q249" s="46">
        <v>247.40678249999999</v>
      </c>
      <c r="R249" s="46">
        <v>0.40196659400000001</v>
      </c>
      <c r="S249" s="46">
        <v>1.6247189999999999E-3</v>
      </c>
    </row>
    <row r="250" spans="1:19" x14ac:dyDescent="0.2">
      <c r="A250" s="1">
        <v>5.976</v>
      </c>
      <c r="B250" s="14">
        <v>2012.9803919999999</v>
      </c>
      <c r="C250" s="14">
        <v>227.0392157</v>
      </c>
      <c r="D250" s="14">
        <v>8.8563375020000006</v>
      </c>
      <c r="E250" s="29">
        <f t="shared" si="26"/>
        <v>246.51828165923672</v>
      </c>
      <c r="F250" s="29">
        <f t="shared" si="32"/>
        <v>0.37431029428590101</v>
      </c>
      <c r="G250" s="29">
        <f t="shared" si="27"/>
        <v>1.5183875685265069E-3</v>
      </c>
      <c r="I250" s="43"/>
      <c r="Q250" s="46">
        <v>247.2633721</v>
      </c>
      <c r="R250" s="46">
        <v>0.40512209199999999</v>
      </c>
      <c r="S250" s="46">
        <v>1.638423E-3</v>
      </c>
    </row>
    <row r="251" spans="1:19" x14ac:dyDescent="0.2">
      <c r="A251" s="1">
        <v>6</v>
      </c>
      <c r="B251" s="14">
        <v>1993.132075</v>
      </c>
      <c r="C251" s="14">
        <v>224.86792449999999</v>
      </c>
      <c r="D251" s="14">
        <v>8.859999706</v>
      </c>
      <c r="E251" s="29">
        <f t="shared" si="26"/>
        <v>246.46591859961785</v>
      </c>
      <c r="F251" s="29">
        <f xml:space="preserve"> E251^3*SQRT(1/C251+1/B251)/((2*H$10+H$7*E251)*SQRT(11*53))</f>
        <v>0.36907114474248159</v>
      </c>
      <c r="G251" s="29">
        <f t="shared" si="27"/>
        <v>1.4974530630420958E-3</v>
      </c>
      <c r="I251" s="43"/>
      <c r="Q251" s="46">
        <v>247.20668860000001</v>
      </c>
      <c r="R251" s="46">
        <v>0.39959462200000001</v>
      </c>
      <c r="S251" s="46">
        <v>1.6164389999999999E-3</v>
      </c>
    </row>
    <row r="252" spans="1:19" x14ac:dyDescent="0.2">
      <c r="A252" s="1">
        <v>6.024</v>
      </c>
      <c r="B252" s="14">
        <v>1968.5660379999999</v>
      </c>
      <c r="C252" s="14">
        <v>222.32075470000001</v>
      </c>
      <c r="D252" s="14">
        <v>8.8620021050000002</v>
      </c>
      <c r="E252" s="29">
        <f t="shared" si="26"/>
        <v>246.43728994159588</v>
      </c>
      <c r="F252" s="29">
        <f t="shared" ref="F252:F260" si="33" xml:space="preserve"> E252^3*SQRT(1/C252+1/B252)/((2*H$10+H$7*E252)*SQRT(11*53))</f>
        <v>0.37126295594720432</v>
      </c>
      <c r="G252" s="29">
        <f t="shared" si="27"/>
        <v>1.5065210140688991E-3</v>
      </c>
      <c r="I252" s="43"/>
      <c r="Q252" s="46">
        <v>247.17568919999999</v>
      </c>
      <c r="R252" s="46">
        <v>0.40204588600000002</v>
      </c>
      <c r="S252" s="46">
        <v>1.6265590000000001E-3</v>
      </c>
    </row>
    <row r="253" spans="1:19" x14ac:dyDescent="0.2">
      <c r="A253" s="1">
        <v>6.048</v>
      </c>
      <c r="B253" s="14">
        <v>1946.415094</v>
      </c>
      <c r="C253" s="14">
        <v>219.2264151</v>
      </c>
      <c r="D253" s="14">
        <v>8.861842373</v>
      </c>
      <c r="E253" s="29">
        <f t="shared" si="26"/>
        <v>246.43957360401592</v>
      </c>
      <c r="F253" s="29">
        <f t="shared" si="33"/>
        <v>0.37381758672932686</v>
      </c>
      <c r="G253" s="29">
        <f t="shared" si="27"/>
        <v>1.5168732085618056E-3</v>
      </c>
      <c r="I253" s="43"/>
      <c r="Q253" s="46">
        <v>247.1781622</v>
      </c>
      <c r="R253" s="46">
        <v>0.40480606299999999</v>
      </c>
      <c r="S253" s="46">
        <v>1.6377099999999999E-3</v>
      </c>
    </row>
    <row r="254" spans="1:19" x14ac:dyDescent="0.2">
      <c r="A254" s="1">
        <v>6.0720000000000001</v>
      </c>
      <c r="B254" s="14">
        <v>1922.8113209999999</v>
      </c>
      <c r="C254" s="14">
        <v>217.13207550000001</v>
      </c>
      <c r="D254" s="14">
        <v>8.8627187000000003</v>
      </c>
      <c r="E254" s="29">
        <f t="shared" si="26"/>
        <v>246.4270450157947</v>
      </c>
      <c r="F254" s="29">
        <f t="shared" si="33"/>
        <v>0.37569422351617876</v>
      </c>
      <c r="G254" s="29">
        <f t="shared" si="27"/>
        <v>1.5245657127126557E-3</v>
      </c>
      <c r="I254" s="43"/>
      <c r="Q254" s="46">
        <v>247.1645944</v>
      </c>
      <c r="R254" s="46">
        <v>0.40687280399999998</v>
      </c>
      <c r="S254" s="46">
        <v>1.6461609999999999E-3</v>
      </c>
    </row>
    <row r="255" spans="1:19" x14ac:dyDescent="0.2">
      <c r="A255" s="1">
        <v>6.0960000000000001</v>
      </c>
      <c r="B255" s="14">
        <v>1901.9433959999999</v>
      </c>
      <c r="C255" s="14">
        <v>214.5283019</v>
      </c>
      <c r="D255" s="14">
        <v>8.8678095979999991</v>
      </c>
      <c r="E255" s="29">
        <f t="shared" si="26"/>
        <v>246.35426755025384</v>
      </c>
      <c r="F255" s="29">
        <f t="shared" si="33"/>
        <v>0.37811281867719532</v>
      </c>
      <c r="G255" s="29">
        <f t="shared" si="27"/>
        <v>1.5348336460218374E-3</v>
      </c>
      <c r="I255" s="43"/>
      <c r="Q255" s="46">
        <v>247.0857579</v>
      </c>
      <c r="R255" s="46">
        <v>0.40969283400000001</v>
      </c>
      <c r="S255" s="46">
        <v>1.6581E-3</v>
      </c>
    </row>
    <row r="256" spans="1:19" x14ac:dyDescent="0.2">
      <c r="A256" s="1">
        <v>6.12</v>
      </c>
      <c r="B256" s="14">
        <v>1878.584906</v>
      </c>
      <c r="C256" s="14">
        <v>212.13207550000001</v>
      </c>
      <c r="D256" s="14">
        <v>8.8718136669999996</v>
      </c>
      <c r="E256" s="29">
        <f t="shared" si="26"/>
        <v>246.2970336146534</v>
      </c>
      <c r="F256" s="29">
        <f t="shared" si="33"/>
        <v>0.38039709387296278</v>
      </c>
      <c r="G256" s="29">
        <f t="shared" si="27"/>
        <v>1.5444647801488224E-3</v>
      </c>
      <c r="I256" s="43"/>
      <c r="Q256" s="46">
        <v>247.0237319</v>
      </c>
      <c r="R256" s="46">
        <v>0.412325263</v>
      </c>
      <c r="S256" s="46">
        <v>1.6691729999999999E-3</v>
      </c>
    </row>
    <row r="257" spans="1:19" x14ac:dyDescent="0.2">
      <c r="A257" s="1">
        <v>6.1440000000000001</v>
      </c>
      <c r="B257" s="14">
        <v>1858.2264150000001</v>
      </c>
      <c r="C257" s="14">
        <v>209.67924529999999</v>
      </c>
      <c r="D257" s="14">
        <v>8.8758049959999994</v>
      </c>
      <c r="E257" s="29">
        <f t="shared" si="26"/>
        <v>246.23998754417386</v>
      </c>
      <c r="F257" s="29">
        <f t="shared" si="33"/>
        <v>0.38273508320807137</v>
      </c>
      <c r="G257" s="29">
        <f t="shared" si="27"/>
        <v>1.5543173431139456E-3</v>
      </c>
      <c r="I257" s="43"/>
      <c r="Q257" s="46">
        <v>246.96188599999999</v>
      </c>
      <c r="R257" s="46">
        <v>0.415016045</v>
      </c>
      <c r="S257" s="46">
        <v>1.6804859999999999E-3</v>
      </c>
    </row>
    <row r="258" spans="1:19" x14ac:dyDescent="0.2">
      <c r="A258" s="1">
        <v>6.1680000000000001</v>
      </c>
      <c r="B258" s="14">
        <v>1835.792453</v>
      </c>
      <c r="C258" s="14">
        <v>207.30188680000001</v>
      </c>
      <c r="D258" s="14">
        <v>8.8826516729999998</v>
      </c>
      <c r="E258" s="29">
        <f t="shared" si="26"/>
        <v>246.14214462363336</v>
      </c>
      <c r="F258" s="29">
        <f t="shared" si="33"/>
        <v>0.38516963405413501</v>
      </c>
      <c r="G258" s="29">
        <f t="shared" si="27"/>
        <v>1.5648260262097063E-3</v>
      </c>
      <c r="I258" s="43"/>
      <c r="Q258" s="46">
        <v>246.85575679999999</v>
      </c>
      <c r="R258" s="46">
        <v>0.41792320399999999</v>
      </c>
      <c r="S258" s="46">
        <v>1.6929849999999999E-3</v>
      </c>
    </row>
    <row r="259" spans="1:19" x14ac:dyDescent="0.2">
      <c r="A259" s="1">
        <v>6.1920000000000002</v>
      </c>
      <c r="B259" s="14">
        <v>1814.792453</v>
      </c>
      <c r="C259" s="14">
        <v>204.37735850000001</v>
      </c>
      <c r="D259" s="14">
        <v>8.8899989690000005</v>
      </c>
      <c r="E259" s="29">
        <f t="shared" ref="E259:E322" si="34" xml:space="preserve"> (2*H$10)/(-H$7+SQRT((H$7)^2+4*H$10*(LN(D259)-H$4)))</f>
        <v>246.03716582508807</v>
      </c>
      <c r="F259" s="29">
        <f t="shared" si="33"/>
        <v>0.38811415406812194</v>
      </c>
      <c r="G259" s="29">
        <f t="shared" si="27"/>
        <v>1.5774614894728497E-3</v>
      </c>
      <c r="I259" s="43"/>
      <c r="Q259" s="46">
        <v>246.74181229999999</v>
      </c>
      <c r="R259" s="46">
        <v>0.42140288999999997</v>
      </c>
      <c r="S259" s="46">
        <v>1.70787E-3</v>
      </c>
    </row>
    <row r="260" spans="1:19" x14ac:dyDescent="0.2">
      <c r="A260" s="1">
        <v>6.2160000000000002</v>
      </c>
      <c r="B260" s="14">
        <v>1794.9811319999999</v>
      </c>
      <c r="C260" s="14">
        <v>201.490566</v>
      </c>
      <c r="D260" s="14">
        <v>8.9051104520000006</v>
      </c>
      <c r="E260" s="29">
        <f t="shared" si="34"/>
        <v>245.82130939859016</v>
      </c>
      <c r="F260" s="29">
        <f t="shared" si="33"/>
        <v>0.39134586581444736</v>
      </c>
      <c r="G260" s="29">
        <f t="shared" si="27"/>
        <v>1.5919932522200284E-3</v>
      </c>
      <c r="I260" s="43"/>
      <c r="Q260" s="46">
        <v>246.50728190000001</v>
      </c>
      <c r="R260" s="46">
        <v>0.42548849500000002</v>
      </c>
      <c r="S260" s="46">
        <v>1.726069E-3</v>
      </c>
    </row>
    <row r="261" spans="1:19" x14ac:dyDescent="0.2">
      <c r="A261" s="1">
        <v>6.24</v>
      </c>
      <c r="B261" s="14">
        <v>1776.5454549999999</v>
      </c>
      <c r="C261" s="14">
        <v>199.3818182</v>
      </c>
      <c r="D261" s="14">
        <v>8.9227390409999998</v>
      </c>
      <c r="E261" s="29">
        <f t="shared" si="34"/>
        <v>245.56959229224648</v>
      </c>
      <c r="F261" s="29">
        <f xml:space="preserve"> E261^3*SQRT(1/C261+1/B261)/((2*H$10+H$7*E261)*SQRT(11*55))</f>
        <v>0.38679917068269309</v>
      </c>
      <c r="G261" s="29">
        <f t="shared" ref="G261:G324" si="35" xml:space="preserve"> F261/E261</f>
        <v>1.5751102042893515E-3</v>
      </c>
      <c r="I261" s="43"/>
      <c r="Q261" s="46">
        <v>246.23339379999999</v>
      </c>
      <c r="R261" s="46">
        <v>0.42118678599999998</v>
      </c>
      <c r="S261" s="46">
        <v>1.710519E-3</v>
      </c>
    </row>
    <row r="262" spans="1:19" x14ac:dyDescent="0.2">
      <c r="A262" s="1">
        <v>6.2640000000000002</v>
      </c>
      <c r="B262" s="14">
        <v>1755.5818180000001</v>
      </c>
      <c r="C262" s="14">
        <v>197.0909091</v>
      </c>
      <c r="D262" s="14">
        <v>8.9420027569999991</v>
      </c>
      <c r="E262" s="29">
        <f t="shared" si="34"/>
        <v>245.29463727388131</v>
      </c>
      <c r="F262" s="29">
        <f t="shared" ref="F262:F270" si="36" xml:space="preserve"> E262^3*SQRT(1/C262+1/B262)/((2*H$10+H$7*E262)*SQRT(11*55))</f>
        <v>0.38972887585913391</v>
      </c>
      <c r="G262" s="29">
        <f t="shared" si="35"/>
        <v>1.5888193895734703E-3</v>
      </c>
      <c r="I262" s="43"/>
      <c r="Q262" s="46">
        <v>245.93375359999999</v>
      </c>
      <c r="R262" s="46">
        <v>0.42505458499999998</v>
      </c>
      <c r="S262" s="46">
        <v>1.7283299999999999E-3</v>
      </c>
    </row>
    <row r="263" spans="1:19" x14ac:dyDescent="0.2">
      <c r="A263" s="1">
        <v>6.2880000000000003</v>
      </c>
      <c r="B263" s="14">
        <v>1735.6545450000001</v>
      </c>
      <c r="C263" s="14">
        <v>194.36363639999999</v>
      </c>
      <c r="D263" s="14">
        <v>8.9601010460000001</v>
      </c>
      <c r="E263" s="29">
        <f t="shared" si="34"/>
        <v>245.0364149155447</v>
      </c>
      <c r="F263" s="29">
        <f t="shared" si="36"/>
        <v>0.39305790285161174</v>
      </c>
      <c r="G263" s="29">
        <f t="shared" si="35"/>
        <v>1.6040795527762059E-3</v>
      </c>
      <c r="I263" s="43"/>
      <c r="Q263" s="46">
        <v>245.6519223</v>
      </c>
      <c r="R263" s="46">
        <v>0.42929979499999998</v>
      </c>
      <c r="S263" s="46">
        <v>1.7475940000000001E-3</v>
      </c>
    </row>
    <row r="264" spans="1:19" x14ac:dyDescent="0.2">
      <c r="A264" s="1">
        <v>6.3120000000000003</v>
      </c>
      <c r="B264" s="14">
        <v>1716.4545450000001</v>
      </c>
      <c r="C264" s="14">
        <v>191.58181819999999</v>
      </c>
      <c r="D264" s="14">
        <v>8.9780644869999993</v>
      </c>
      <c r="E264" s="29">
        <f t="shared" si="34"/>
        <v>244.7802045562579</v>
      </c>
      <c r="F264" s="29">
        <f t="shared" si="36"/>
        <v>0.39649825810189077</v>
      </c>
      <c r="G264" s="29">
        <f t="shared" si="35"/>
        <v>1.6198134110585868E-3</v>
      </c>
      <c r="I264" s="43"/>
      <c r="Q264" s="46">
        <v>245.37189649999999</v>
      </c>
      <c r="R264" s="46">
        <v>0.433645895</v>
      </c>
      <c r="S264" s="46">
        <v>1.767301E-3</v>
      </c>
    </row>
    <row r="265" spans="1:19" x14ac:dyDescent="0.2">
      <c r="A265" s="1">
        <v>6.3360000000000003</v>
      </c>
      <c r="B265" s="14">
        <v>1699.363636</v>
      </c>
      <c r="C265" s="14">
        <v>188.36363639999999</v>
      </c>
      <c r="D265" s="14">
        <v>8.9939300539999998</v>
      </c>
      <c r="E265" s="29">
        <f t="shared" si="34"/>
        <v>244.55398403349656</v>
      </c>
      <c r="F265" s="29">
        <f t="shared" si="36"/>
        <v>0.40032955939653192</v>
      </c>
      <c r="G265" s="29">
        <f t="shared" si="35"/>
        <v>1.6369782769177818E-3</v>
      </c>
      <c r="I265" s="43"/>
      <c r="Q265" s="46">
        <v>245.12433849999999</v>
      </c>
      <c r="R265" s="46">
        <v>0.43833869199999997</v>
      </c>
      <c r="S265" s="46">
        <v>1.78823E-3</v>
      </c>
    </row>
    <row r="266" spans="1:19" x14ac:dyDescent="0.2">
      <c r="A266" s="1">
        <v>6.36</v>
      </c>
      <c r="B266" s="14">
        <v>1679.981818</v>
      </c>
      <c r="C266" s="14">
        <v>185.43636359999999</v>
      </c>
      <c r="D266" s="14">
        <v>9.0090252920000005</v>
      </c>
      <c r="E266" s="29">
        <f t="shared" si="34"/>
        <v>244.33880264945003</v>
      </c>
      <c r="F266" s="29">
        <f t="shared" si="36"/>
        <v>0.40397198217805541</v>
      </c>
      <c r="G266" s="29">
        <f t="shared" si="35"/>
        <v>1.6533271743891993E-3</v>
      </c>
      <c r="I266" s="43"/>
      <c r="Q266" s="46">
        <v>244.88860270000001</v>
      </c>
      <c r="R266" s="46">
        <v>0.44278989099999999</v>
      </c>
      <c r="S266" s="46">
        <v>1.808128E-3</v>
      </c>
    </row>
    <row r="267" spans="1:19" x14ac:dyDescent="0.2">
      <c r="A267" s="1">
        <v>6.3840000000000003</v>
      </c>
      <c r="B267" s="14">
        <v>1660.036364</v>
      </c>
      <c r="C267" s="14">
        <v>183.0727273</v>
      </c>
      <c r="D267" s="14">
        <v>9.0266558969999995</v>
      </c>
      <c r="E267" s="29">
        <f t="shared" si="34"/>
        <v>244.0875432178162</v>
      </c>
      <c r="F267" s="29">
        <f t="shared" si="36"/>
        <v>0.40724270138633706</v>
      </c>
      <c r="G267" s="29">
        <f t="shared" si="35"/>
        <v>1.6684288596527279E-3</v>
      </c>
      <c r="I267" s="43"/>
      <c r="Q267" s="46">
        <v>244.61303760000001</v>
      </c>
      <c r="R267" s="46">
        <v>0.44689568400000002</v>
      </c>
      <c r="S267" s="46">
        <v>1.8269499999999999E-3</v>
      </c>
    </row>
    <row r="268" spans="1:19" x14ac:dyDescent="0.2">
      <c r="A268" s="1">
        <v>6.4080000000000004</v>
      </c>
      <c r="B268" s="14">
        <v>1641.745455</v>
      </c>
      <c r="C268" s="14">
        <v>181.18181820000001</v>
      </c>
      <c r="D268" s="14">
        <v>9.0505258049999995</v>
      </c>
      <c r="E268" s="29">
        <f t="shared" si="34"/>
        <v>243.74746440696845</v>
      </c>
      <c r="F268" s="29">
        <f t="shared" si="36"/>
        <v>0.41032890161806795</v>
      </c>
      <c r="G268" s="29">
        <f t="shared" si="35"/>
        <v>1.6834181336671051E-3</v>
      </c>
      <c r="I268" s="43"/>
      <c r="Q268" s="46">
        <v>244.23956519999999</v>
      </c>
      <c r="R268" s="46">
        <v>0.45095086200000001</v>
      </c>
      <c r="S268" s="46">
        <v>1.846346E-3</v>
      </c>
    </row>
    <row r="269" spans="1:19" x14ac:dyDescent="0.2">
      <c r="A269" s="1">
        <v>6.4320000000000004</v>
      </c>
      <c r="B269" s="14">
        <v>1623</v>
      </c>
      <c r="C269" s="14">
        <v>179.27272730000001</v>
      </c>
      <c r="D269" s="14">
        <v>9.0738510019999996</v>
      </c>
      <c r="E269" s="29">
        <f t="shared" si="34"/>
        <v>243.41524338547882</v>
      </c>
      <c r="F269" s="29">
        <f t="shared" si="36"/>
        <v>0.4134784469847857</v>
      </c>
      <c r="G269" s="29">
        <f t="shared" si="35"/>
        <v>1.6986546989992335E-3</v>
      </c>
      <c r="I269" s="43"/>
      <c r="Q269" s="46">
        <v>243.87420610000001</v>
      </c>
      <c r="R269" s="46">
        <v>0.45502353699999998</v>
      </c>
      <c r="S269" s="46">
        <v>1.8658119999999999E-3</v>
      </c>
    </row>
    <row r="270" spans="1:19" x14ac:dyDescent="0.2">
      <c r="A270" s="1">
        <v>6.4560000000000004</v>
      </c>
      <c r="B270" s="14">
        <v>1605.5454549999999</v>
      </c>
      <c r="C270" s="14">
        <v>177.32727270000001</v>
      </c>
      <c r="D270" s="14">
        <v>9.0964219160000006</v>
      </c>
      <c r="E270" s="29">
        <f t="shared" si="34"/>
        <v>243.09384402713187</v>
      </c>
      <c r="F270" s="29">
        <f t="shared" si="36"/>
        <v>0.4166808374224919</v>
      </c>
      <c r="G270" s="29">
        <f t="shared" si="35"/>
        <v>1.7140739992411568E-3</v>
      </c>
      <c r="I270" s="43"/>
      <c r="Q270" s="46">
        <v>243.5202979</v>
      </c>
      <c r="R270" s="46">
        <v>0.459099433</v>
      </c>
      <c r="S270" s="46">
        <v>1.8852610000000001E-3</v>
      </c>
    </row>
    <row r="271" spans="1:19" x14ac:dyDescent="0.2">
      <c r="A271" s="1">
        <v>6.48</v>
      </c>
      <c r="B271" s="14">
        <v>1590.7543860000001</v>
      </c>
      <c r="C271" s="14">
        <v>175.2982456</v>
      </c>
      <c r="D271" s="14">
        <v>9.1153911779999994</v>
      </c>
      <c r="E271" s="29">
        <f t="shared" si="34"/>
        <v>242.82378081593646</v>
      </c>
      <c r="F271" s="29">
        <f xml:space="preserve"> E271^3*SQRT(1/C271+1/B271)/((2*H$10+H$7*E271)*SQRT(11*57))</f>
        <v>0.41241600063066391</v>
      </c>
      <c r="G271" s="29">
        <f t="shared" si="35"/>
        <v>1.6984168488146576E-3</v>
      </c>
      <c r="I271" s="43"/>
      <c r="Q271" s="46">
        <v>243.2226009</v>
      </c>
      <c r="R271" s="46">
        <v>0.45482600400000001</v>
      </c>
      <c r="S271" s="46">
        <v>1.869999E-3</v>
      </c>
    </row>
    <row r="272" spans="1:19" x14ac:dyDescent="0.2">
      <c r="A272" s="1">
        <v>6.5039999999999996</v>
      </c>
      <c r="B272" s="14">
        <v>1572.6315790000001</v>
      </c>
      <c r="C272" s="14">
        <v>172.73684209999999</v>
      </c>
      <c r="D272" s="14">
        <v>9.1311419550000004</v>
      </c>
      <c r="E272" s="29">
        <f t="shared" si="34"/>
        <v>242.59956791692434</v>
      </c>
      <c r="F272" s="29">
        <f t="shared" ref="F272:F280" si="37" xml:space="preserve"> E272^3*SQRT(1/C272+1/B272)/((2*H$10+H$7*E272)*SQRT(11*57))</f>
        <v>0.41606869260183821</v>
      </c>
      <c r="G272" s="29">
        <f t="shared" si="35"/>
        <v>1.7150430075964379E-3</v>
      </c>
      <c r="I272" s="43"/>
      <c r="Q272" s="46">
        <v>242.97524079999999</v>
      </c>
      <c r="R272" s="46">
        <v>0.45918746999999999</v>
      </c>
      <c r="S272" s="46">
        <v>1.8898529999999999E-3</v>
      </c>
    </row>
    <row r="273" spans="1:19" x14ac:dyDescent="0.2">
      <c r="A273" s="1">
        <v>6.5279999999999996</v>
      </c>
      <c r="B273" s="14">
        <v>1557.2982460000001</v>
      </c>
      <c r="C273" s="14">
        <v>169.82456139999999</v>
      </c>
      <c r="D273" s="14">
        <v>9.1481697200000003</v>
      </c>
      <c r="E273" s="29">
        <f t="shared" si="34"/>
        <v>242.35720136011247</v>
      </c>
      <c r="F273" s="29">
        <f t="shared" si="37"/>
        <v>0.42021497153908055</v>
      </c>
      <c r="G273" s="29">
        <f t="shared" si="35"/>
        <v>1.7338662485819585E-3</v>
      </c>
      <c r="I273" s="43"/>
      <c r="Q273" s="46">
        <v>242.7076577</v>
      </c>
      <c r="R273" s="46">
        <v>0.46410317099999998</v>
      </c>
      <c r="S273" s="46">
        <v>1.91219E-3</v>
      </c>
    </row>
    <row r="274" spans="1:19" x14ac:dyDescent="0.2">
      <c r="A274" s="1">
        <v>6.5519999999999996</v>
      </c>
      <c r="B274" s="14">
        <v>1538.982456</v>
      </c>
      <c r="C274" s="14">
        <v>167.52631579999999</v>
      </c>
      <c r="D274" s="14">
        <v>9.1680091430000008</v>
      </c>
      <c r="E274" s="29">
        <f t="shared" si="34"/>
        <v>242.07483935981367</v>
      </c>
      <c r="F274" s="29">
        <f t="shared" si="37"/>
        <v>0.42393402450697382</v>
      </c>
      <c r="G274" s="29">
        <f t="shared" si="35"/>
        <v>1.7512519088233266E-3</v>
      </c>
      <c r="I274" s="43"/>
      <c r="Q274" s="46">
        <v>242.3956809</v>
      </c>
      <c r="R274" s="46">
        <v>0.46857824199999998</v>
      </c>
      <c r="S274" s="46">
        <v>1.933113E-3</v>
      </c>
    </row>
    <row r="275" spans="1:19" x14ac:dyDescent="0.2">
      <c r="A275" s="1">
        <v>6.5759999999999996</v>
      </c>
      <c r="B275" s="14">
        <v>1522.333333</v>
      </c>
      <c r="C275" s="14">
        <v>165.33333329999999</v>
      </c>
      <c r="D275" s="14">
        <v>9.1868885240000004</v>
      </c>
      <c r="E275" s="29">
        <f t="shared" si="34"/>
        <v>241.80615784354632</v>
      </c>
      <c r="F275" s="29">
        <f t="shared" si="37"/>
        <v>0.42754713700161373</v>
      </c>
      <c r="G275" s="29">
        <f t="shared" si="35"/>
        <v>1.7681399878916473E-3</v>
      </c>
      <c r="I275" s="43"/>
      <c r="Q275" s="46">
        <v>242.09860230000001</v>
      </c>
      <c r="R275" s="46">
        <v>0.47289268400000001</v>
      </c>
      <c r="S275" s="46">
        <v>1.9533060000000001E-3</v>
      </c>
    </row>
    <row r="276" spans="1:19" x14ac:dyDescent="0.2">
      <c r="A276" s="1">
        <v>6.6</v>
      </c>
      <c r="B276" s="14">
        <v>1504.2280699999999</v>
      </c>
      <c r="C276" s="14">
        <v>162.96491230000001</v>
      </c>
      <c r="D276" s="14">
        <v>9.2063295959999998</v>
      </c>
      <c r="E276" s="29">
        <f t="shared" si="34"/>
        <v>241.52949140978075</v>
      </c>
      <c r="F276" s="29">
        <f t="shared" si="37"/>
        <v>0.43149471988130872</v>
      </c>
      <c r="G276" s="29">
        <f t="shared" si="35"/>
        <v>1.7865094542398202E-3</v>
      </c>
      <c r="I276" s="43"/>
      <c r="Q276" s="46">
        <v>241.7924945</v>
      </c>
      <c r="R276" s="46">
        <v>0.47755955</v>
      </c>
      <c r="S276" s="46">
        <v>1.9750800000000002E-3</v>
      </c>
    </row>
    <row r="277" spans="1:19" x14ac:dyDescent="0.2">
      <c r="A277" s="1">
        <v>6.6239999999999997</v>
      </c>
      <c r="B277" s="14">
        <v>1487.140351</v>
      </c>
      <c r="C277" s="14">
        <v>161.07017540000001</v>
      </c>
      <c r="D277" s="14">
        <v>9.2270974999999993</v>
      </c>
      <c r="E277" s="29">
        <f t="shared" si="34"/>
        <v>241.233942997811</v>
      </c>
      <c r="F277" s="29">
        <f t="shared" si="37"/>
        <v>0.43500571666298388</v>
      </c>
      <c r="G277" s="29">
        <f t="shared" si="35"/>
        <v>1.8032525243221315E-3</v>
      </c>
      <c r="I277" s="43"/>
      <c r="Q277" s="46">
        <v>241.4652949</v>
      </c>
      <c r="R277" s="46">
        <v>0.48173204400000003</v>
      </c>
      <c r="S277" s="46">
        <v>1.9950359999999999E-3</v>
      </c>
    </row>
    <row r="278" spans="1:19" x14ac:dyDescent="0.2">
      <c r="A278" s="1">
        <v>6.6479999999999997</v>
      </c>
      <c r="B278" s="14">
        <v>1471.2105260000001</v>
      </c>
      <c r="C278" s="14">
        <v>158.96491230000001</v>
      </c>
      <c r="D278" s="14">
        <v>9.2459414679999998</v>
      </c>
      <c r="E278" s="29">
        <f t="shared" si="34"/>
        <v>240.96576562588467</v>
      </c>
      <c r="F278" s="29">
        <f t="shared" si="37"/>
        <v>0.43874014884777618</v>
      </c>
      <c r="G278" s="29">
        <f t="shared" si="35"/>
        <v>1.820757183943504E-3</v>
      </c>
      <c r="I278" s="43"/>
      <c r="Q278" s="46">
        <v>241.1682395</v>
      </c>
      <c r="R278" s="46">
        <v>0.48609658500000003</v>
      </c>
      <c r="S278" s="46">
        <v>2.0155910000000002E-3</v>
      </c>
    </row>
    <row r="279" spans="1:19" x14ac:dyDescent="0.2">
      <c r="A279" s="1">
        <v>6.6719999999999997</v>
      </c>
      <c r="B279" s="14">
        <v>1455.9122809999999</v>
      </c>
      <c r="C279" s="14">
        <v>156.8947368</v>
      </c>
      <c r="D279" s="14">
        <v>9.2574981130000005</v>
      </c>
      <c r="E279" s="29">
        <f t="shared" si="34"/>
        <v>240.80128996907453</v>
      </c>
      <c r="F279" s="29">
        <f t="shared" si="37"/>
        <v>0.44213910046670496</v>
      </c>
      <c r="G279" s="29">
        <f t="shared" si="35"/>
        <v>1.8361159964030414E-3</v>
      </c>
      <c r="I279" s="43"/>
      <c r="Q279" s="46">
        <v>240.98598699999999</v>
      </c>
      <c r="R279" s="46">
        <v>0.48998810399999998</v>
      </c>
      <c r="S279" s="46">
        <v>2.0332639999999999E-3</v>
      </c>
    </row>
    <row r="280" spans="1:19" x14ac:dyDescent="0.2">
      <c r="A280" s="1">
        <v>6.6959999999999997</v>
      </c>
      <c r="B280" s="14">
        <v>1439.666667</v>
      </c>
      <c r="C280" s="14">
        <v>155.45614040000001</v>
      </c>
      <c r="D280" s="14">
        <v>9.2669710330000008</v>
      </c>
      <c r="E280" s="29">
        <f t="shared" si="34"/>
        <v>240.66646423839143</v>
      </c>
      <c r="F280" s="29">
        <f t="shared" si="37"/>
        <v>0.44469773116648692</v>
      </c>
      <c r="G280" s="29">
        <f t="shared" si="35"/>
        <v>1.8477760604235784E-3</v>
      </c>
      <c r="I280" s="43"/>
      <c r="Q280" s="46">
        <v>240.83655569999999</v>
      </c>
      <c r="R280" s="46">
        <v>0.49291824400000001</v>
      </c>
      <c r="S280" s="46">
        <v>2.0466920000000001E-3</v>
      </c>
    </row>
    <row r="281" spans="1:19" x14ac:dyDescent="0.2">
      <c r="A281" s="1">
        <v>6.72</v>
      </c>
      <c r="B281" s="14">
        <v>1425.542373</v>
      </c>
      <c r="C281" s="14">
        <v>153.81355930000001</v>
      </c>
      <c r="D281" s="14">
        <v>9.2747507650000003</v>
      </c>
      <c r="E281" s="29">
        <f t="shared" si="34"/>
        <v>240.55573246194984</v>
      </c>
      <c r="F281" s="29">
        <f xml:space="preserve"> E281^3*SQRT(1/C281+1/B281)/((2*H$10+H$7*E281)*SQRT(11*59))</f>
        <v>0.43979414065090439</v>
      </c>
      <c r="G281" s="29">
        <f t="shared" si="35"/>
        <v>1.8282421963087879E-3</v>
      </c>
      <c r="I281" s="43"/>
      <c r="Q281" s="46">
        <v>240.71380780000001</v>
      </c>
      <c r="R281" s="46">
        <v>0.487553772</v>
      </c>
      <c r="S281" s="46">
        <v>2.0254499999999998E-3</v>
      </c>
    </row>
    <row r="282" spans="1:19" x14ac:dyDescent="0.2">
      <c r="A282" s="1">
        <v>6.7439999999999998</v>
      </c>
      <c r="B282" s="14">
        <v>1410.7457629999999</v>
      </c>
      <c r="C282" s="14">
        <v>151.64406779999999</v>
      </c>
      <c r="D282" s="14">
        <v>9.2810873760000003</v>
      </c>
      <c r="E282" s="29">
        <f t="shared" si="34"/>
        <v>240.46553754336284</v>
      </c>
      <c r="F282" s="29">
        <f t="shared" ref="F282:F290" si="38" xml:space="preserve"> E282^3*SQRT(1/C282+1/B282)/((2*H$10+H$7*E282)*SQRT(11*59))</f>
        <v>0.44316710489532585</v>
      </c>
      <c r="G282" s="29">
        <f t="shared" si="35"/>
        <v>1.8429547511165092E-3</v>
      </c>
      <c r="I282" s="43"/>
      <c r="Q282" s="46">
        <v>240.61381249999999</v>
      </c>
      <c r="R282" s="46">
        <v>0.49134713099999999</v>
      </c>
      <c r="S282" s="46">
        <v>2.0420569999999999E-3</v>
      </c>
    </row>
    <row r="283" spans="1:19" x14ac:dyDescent="0.2">
      <c r="A283" s="1">
        <v>6.7679999999999998</v>
      </c>
      <c r="B283" s="14">
        <v>1394.3559319999999</v>
      </c>
      <c r="C283" s="14">
        <v>149.7457627</v>
      </c>
      <c r="D283" s="14">
        <v>9.2898539699999994</v>
      </c>
      <c r="E283" s="29">
        <f t="shared" si="34"/>
        <v>240.34074843109241</v>
      </c>
      <c r="F283" s="29">
        <f t="shared" si="38"/>
        <v>0.44639476040952397</v>
      </c>
      <c r="G283" s="29">
        <f t="shared" si="35"/>
        <v>1.8573411430376271E-3</v>
      </c>
      <c r="I283" s="43"/>
      <c r="Q283" s="46">
        <v>240.47544679999999</v>
      </c>
      <c r="R283" s="46">
        <v>0.49499507999999998</v>
      </c>
      <c r="S283" s="46">
        <v>2.058402E-3</v>
      </c>
    </row>
    <row r="284" spans="1:19" x14ac:dyDescent="0.2">
      <c r="A284" s="1">
        <v>6.7919999999999998</v>
      </c>
      <c r="B284" s="14">
        <v>1378.1864410000001</v>
      </c>
      <c r="C284" s="14">
        <v>148.2372881</v>
      </c>
      <c r="D284" s="14">
        <v>9.2985433309999994</v>
      </c>
      <c r="E284" s="29">
        <f t="shared" si="34"/>
        <v>240.21705111552953</v>
      </c>
      <c r="F284" s="29">
        <f t="shared" si="38"/>
        <v>0.44914240527032651</v>
      </c>
      <c r="G284" s="29">
        <f t="shared" si="35"/>
        <v>1.869735737677992E-3</v>
      </c>
      <c r="I284" s="43"/>
      <c r="Q284" s="46">
        <v>240.33827339999999</v>
      </c>
      <c r="R284" s="46">
        <v>0.49810414600000003</v>
      </c>
      <c r="S284" s="46">
        <v>2.0725129999999998E-3</v>
      </c>
    </row>
    <row r="285" spans="1:19" x14ac:dyDescent="0.2">
      <c r="A285" s="1">
        <v>6.8159999999999998</v>
      </c>
      <c r="B285" s="14">
        <v>1363.372881</v>
      </c>
      <c r="C285" s="14">
        <v>146.7457627</v>
      </c>
      <c r="D285" s="14">
        <v>9.3041651820000002</v>
      </c>
      <c r="E285" s="29">
        <f t="shared" si="34"/>
        <v>240.13701689982983</v>
      </c>
      <c r="F285" s="29">
        <f t="shared" si="38"/>
        <v>0.45172774082705552</v>
      </c>
      <c r="G285" s="29">
        <f t="shared" si="35"/>
        <v>1.8811249788094442E-3</v>
      </c>
      <c r="I285" s="43"/>
      <c r="Q285" s="46">
        <v>240.24951129999999</v>
      </c>
      <c r="R285" s="46">
        <v>0.50100814299999996</v>
      </c>
      <c r="S285" s="46">
        <v>2.085366E-3</v>
      </c>
    </row>
    <row r="286" spans="1:19" x14ac:dyDescent="0.2">
      <c r="A286" s="1">
        <v>6.84</v>
      </c>
      <c r="B286" s="14">
        <v>1348.779661</v>
      </c>
      <c r="C286" s="14">
        <v>145.13559319999999</v>
      </c>
      <c r="D286" s="14">
        <v>9.3143219619999993</v>
      </c>
      <c r="E286" s="29">
        <f t="shared" si="34"/>
        <v>239.99241258577615</v>
      </c>
      <c r="F286" s="29">
        <f t="shared" si="38"/>
        <v>0.45475680109186933</v>
      </c>
      <c r="G286" s="29">
        <f t="shared" si="35"/>
        <v>1.8948799097110365E-3</v>
      </c>
      <c r="I286" s="43"/>
      <c r="Q286" s="46">
        <v>240.08912190000001</v>
      </c>
      <c r="R286" s="46">
        <v>0.50442723300000003</v>
      </c>
      <c r="S286" s="46">
        <v>2.101E-3</v>
      </c>
    </row>
    <row r="287" spans="1:19" x14ac:dyDescent="0.2">
      <c r="A287" s="1">
        <v>6.8639999999999999</v>
      </c>
      <c r="B287" s="14">
        <v>1333.694915</v>
      </c>
      <c r="C287" s="14">
        <v>143.40677969999999</v>
      </c>
      <c r="D287" s="14">
        <v>9.3255045610000007</v>
      </c>
      <c r="E287" s="29">
        <f t="shared" si="34"/>
        <v>239.83318780850547</v>
      </c>
      <c r="F287" s="29">
        <f t="shared" si="38"/>
        <v>0.45807217012416102</v>
      </c>
      <c r="G287" s="29">
        <f t="shared" si="35"/>
        <v>1.9099615624919609E-3</v>
      </c>
      <c r="I287" s="43"/>
      <c r="Q287" s="46">
        <v>239.912496</v>
      </c>
      <c r="R287" s="46">
        <v>0.50815969000000005</v>
      </c>
      <c r="S287" s="46">
        <v>2.118104E-3</v>
      </c>
    </row>
    <row r="288" spans="1:19" x14ac:dyDescent="0.2">
      <c r="A288" s="1">
        <v>6.8879999999999999</v>
      </c>
      <c r="B288" s="14">
        <v>1321.4406779999999</v>
      </c>
      <c r="C288" s="14">
        <v>141.64406779999999</v>
      </c>
      <c r="D288" s="14">
        <v>9.3348329190000001</v>
      </c>
      <c r="E288" s="29">
        <f t="shared" si="34"/>
        <v>239.70035107213113</v>
      </c>
      <c r="F288" s="29">
        <f t="shared" si="38"/>
        <v>0.46135013471067315</v>
      </c>
      <c r="G288" s="29">
        <f t="shared" si="35"/>
        <v>1.9246952816178509E-3</v>
      </c>
      <c r="I288" s="43"/>
      <c r="Q288" s="46">
        <v>239.76512880000001</v>
      </c>
      <c r="R288" s="46">
        <v>0.51183330000000005</v>
      </c>
      <c r="S288" s="46">
        <v>2.1347279999999998E-3</v>
      </c>
    </row>
    <row r="289" spans="1:20" x14ac:dyDescent="0.2">
      <c r="A289" s="1">
        <v>6.9119999999999999</v>
      </c>
      <c r="B289" s="14">
        <v>1306.220339</v>
      </c>
      <c r="C289" s="14">
        <v>139.69491529999999</v>
      </c>
      <c r="D289" s="14">
        <v>9.3435859580000002</v>
      </c>
      <c r="E289" s="29">
        <f t="shared" si="34"/>
        <v>239.57569453922861</v>
      </c>
      <c r="F289" s="29">
        <f t="shared" si="38"/>
        <v>0.46498854697788405</v>
      </c>
      <c r="G289" s="29">
        <f t="shared" si="35"/>
        <v>1.9408836437777536E-3</v>
      </c>
      <c r="I289" s="43"/>
      <c r="Q289" s="46">
        <v>239.62682789999999</v>
      </c>
      <c r="R289" s="46">
        <v>0.51589757000000003</v>
      </c>
      <c r="S289" s="46">
        <v>2.1529209999999999E-3</v>
      </c>
    </row>
    <row r="290" spans="1:20" x14ac:dyDescent="0.2">
      <c r="A290" s="1">
        <v>6.9359999999999999</v>
      </c>
      <c r="B290" s="14">
        <v>1290.694915</v>
      </c>
      <c r="C290" s="14">
        <v>138.16949149999999</v>
      </c>
      <c r="D290" s="14">
        <v>9.3556697209999999</v>
      </c>
      <c r="E290" s="29">
        <f t="shared" si="34"/>
        <v>239.40358210039383</v>
      </c>
      <c r="F290" s="29">
        <f t="shared" si="38"/>
        <v>0.46824497292425654</v>
      </c>
      <c r="G290" s="29">
        <f t="shared" si="35"/>
        <v>1.9558812312503249E-3</v>
      </c>
      <c r="I290" s="43"/>
      <c r="Q290" s="46">
        <v>239.4358665</v>
      </c>
      <c r="R290" s="46">
        <v>0.519537099</v>
      </c>
      <c r="S290" s="46">
        <v>2.1698379999999999E-3</v>
      </c>
    </row>
    <row r="291" spans="1:20" x14ac:dyDescent="0.2">
      <c r="A291" s="1">
        <v>6.96</v>
      </c>
      <c r="B291" s="14">
        <v>1279.4426229999999</v>
      </c>
      <c r="C291" s="14">
        <v>136.50819670000001</v>
      </c>
      <c r="D291" s="14">
        <v>9.3714760189999993</v>
      </c>
      <c r="E291" s="29">
        <f t="shared" si="34"/>
        <v>239.17840766660638</v>
      </c>
      <c r="F291" s="29">
        <f xml:space="preserve"> E291^3*SQRT(1/C291+1/B291)/((2*H$10+H$7*E291)*SQRT(11*61))</f>
        <v>0.46410642089907678</v>
      </c>
      <c r="G291" s="29">
        <f t="shared" si="35"/>
        <v>1.940419394153674E-3</v>
      </c>
      <c r="I291" s="43"/>
      <c r="Q291" s="46">
        <v>239.18602189999999</v>
      </c>
      <c r="R291" s="46">
        <v>0.514958892</v>
      </c>
      <c r="S291" s="46">
        <v>2.1529639999999998E-3</v>
      </c>
    </row>
    <row r="292" spans="1:20" x14ac:dyDescent="0.2">
      <c r="A292" s="1">
        <v>6.984</v>
      </c>
      <c r="B292" s="14">
        <v>1265.47541</v>
      </c>
      <c r="C292" s="14">
        <v>134.7540984</v>
      </c>
      <c r="D292" s="14">
        <v>9.3860344970000007</v>
      </c>
      <c r="E292" s="29">
        <f t="shared" si="34"/>
        <v>238.97096441549124</v>
      </c>
      <c r="F292" s="29">
        <f t="shared" ref="F292:F300" si="39" xml:space="preserve"> E292^3*SQRT(1/C292+1/B292)/((2*H$10+H$7*E292)*SQRT(11*61))</f>
        <v>0.46790126519700492</v>
      </c>
      <c r="G292" s="29">
        <f t="shared" si="35"/>
        <v>1.9579837506262052E-3</v>
      </c>
      <c r="I292" s="43"/>
      <c r="Q292" s="46">
        <v>238.95585</v>
      </c>
      <c r="R292" s="46">
        <v>0.51916125800000001</v>
      </c>
      <c r="S292" s="46">
        <v>2.1726240000000002E-3</v>
      </c>
    </row>
    <row r="293" spans="1:20" x14ac:dyDescent="0.2">
      <c r="A293" s="1">
        <v>7.008</v>
      </c>
      <c r="B293" s="14">
        <v>1251.409836</v>
      </c>
      <c r="C293" s="14">
        <v>133.04918029999999</v>
      </c>
      <c r="D293" s="14">
        <v>9.4029380479999993</v>
      </c>
      <c r="E293" s="29">
        <f t="shared" si="34"/>
        <v>238.73004649184026</v>
      </c>
      <c r="F293" s="29">
        <f t="shared" si="39"/>
        <v>0.47183394338804596</v>
      </c>
      <c r="G293" s="29">
        <f t="shared" si="35"/>
        <v>1.9764330059064148E-3</v>
      </c>
      <c r="I293" s="43"/>
      <c r="Q293" s="46">
        <v>238.6885466</v>
      </c>
      <c r="R293" s="46">
        <v>0.52348961400000005</v>
      </c>
      <c r="S293" s="46">
        <v>2.1931910000000002E-3</v>
      </c>
    </row>
    <row r="294" spans="1:20" x14ac:dyDescent="0.2">
      <c r="A294" s="1">
        <v>7.032</v>
      </c>
      <c r="B294" s="14">
        <v>1238.278689</v>
      </c>
      <c r="C294" s="14">
        <v>131.62295080000001</v>
      </c>
      <c r="D294" s="14">
        <v>9.4169004540000003</v>
      </c>
      <c r="E294" s="29">
        <f t="shared" si="34"/>
        <v>238.53099440558452</v>
      </c>
      <c r="F294" s="29">
        <f t="shared" si="39"/>
        <v>0.47520169781050409</v>
      </c>
      <c r="G294" s="29">
        <f t="shared" si="35"/>
        <v>1.9922010512499612E-3</v>
      </c>
      <c r="I294" s="43"/>
      <c r="Q294" s="46">
        <v>238.46771240000001</v>
      </c>
      <c r="R294" s="46">
        <v>0.52717603800000001</v>
      </c>
      <c r="S294" s="46">
        <v>2.2106809999999999E-3</v>
      </c>
    </row>
    <row r="295" spans="1:20" x14ac:dyDescent="0.2">
      <c r="A295" s="1">
        <v>7.056</v>
      </c>
      <c r="B295" s="14">
        <v>1224.9836069999999</v>
      </c>
      <c r="C295" s="14">
        <v>129.9016393</v>
      </c>
      <c r="D295" s="14">
        <v>9.4305748759999997</v>
      </c>
      <c r="E295" s="29">
        <f t="shared" si="34"/>
        <v>238.33599775756304</v>
      </c>
      <c r="F295" s="29">
        <f t="shared" si="39"/>
        <v>0.47910616348762258</v>
      </c>
      <c r="G295" s="29">
        <f t="shared" si="35"/>
        <v>2.0102131780150665E-3</v>
      </c>
      <c r="I295" s="43"/>
      <c r="Q295" s="46">
        <v>238.25140160000001</v>
      </c>
      <c r="R295" s="46">
        <v>0.531439777</v>
      </c>
      <c r="S295" s="46">
        <v>2.2305839999999999E-3</v>
      </c>
    </row>
    <row r="296" spans="1:20" x14ac:dyDescent="0.2">
      <c r="A296" s="1">
        <v>7.08</v>
      </c>
      <c r="B296" s="14">
        <v>1211.311475</v>
      </c>
      <c r="C296" s="14">
        <v>127.9836066</v>
      </c>
      <c r="D296" s="14">
        <v>9.4474462450000001</v>
      </c>
      <c r="E296" s="29">
        <f t="shared" si="34"/>
        <v>238.09533915887332</v>
      </c>
      <c r="F296" s="29">
        <f t="shared" si="39"/>
        <v>0.4836311686069259</v>
      </c>
      <c r="G296" s="29">
        <f t="shared" si="35"/>
        <v>2.0312500459499314E-3</v>
      </c>
      <c r="I296" s="43"/>
      <c r="Q296" s="46">
        <v>237.98448149999999</v>
      </c>
      <c r="R296" s="46">
        <v>0.53634936300000002</v>
      </c>
      <c r="S296" s="46">
        <v>2.2537159999999998E-3</v>
      </c>
    </row>
    <row r="297" spans="1:20" x14ac:dyDescent="0.2">
      <c r="A297" s="1">
        <v>7.1040000000000001</v>
      </c>
      <c r="B297" s="14">
        <v>1198.409836</v>
      </c>
      <c r="C297" s="14">
        <v>126.7704918</v>
      </c>
      <c r="D297" s="14">
        <v>9.4620649169999993</v>
      </c>
      <c r="E297" s="29">
        <f t="shared" si="34"/>
        <v>237.88674316636019</v>
      </c>
      <c r="F297" s="29">
        <f t="shared" si="39"/>
        <v>0.48687773005789098</v>
      </c>
      <c r="G297" s="29">
        <f t="shared" si="35"/>
        <v>2.0466786991883996E-3</v>
      </c>
      <c r="I297" s="43"/>
      <c r="Q297" s="46">
        <v>237.75317219999999</v>
      </c>
      <c r="R297" s="46">
        <v>0.53983138399999997</v>
      </c>
      <c r="S297" s="46">
        <v>2.2705540000000001E-3</v>
      </c>
    </row>
    <row r="298" spans="1:20" x14ac:dyDescent="0.2">
      <c r="A298" s="1">
        <v>7.1280000000000001</v>
      </c>
      <c r="B298" s="14">
        <v>1184.8196720000001</v>
      </c>
      <c r="C298" s="14">
        <v>124.9016393</v>
      </c>
      <c r="D298" s="14">
        <v>9.4760296079999993</v>
      </c>
      <c r="E298" s="29">
        <f t="shared" si="34"/>
        <v>237.68741347246538</v>
      </c>
      <c r="F298" s="29">
        <f t="shared" si="39"/>
        <v>0.49131226491115332</v>
      </c>
      <c r="G298" s="29">
        <f t="shared" si="35"/>
        <v>2.0670520905309475E-3</v>
      </c>
      <c r="I298" s="43"/>
      <c r="Q298" s="46">
        <v>237.53218960000001</v>
      </c>
      <c r="R298" s="46">
        <v>0.54461415599999996</v>
      </c>
      <c r="S298" s="46">
        <v>2.2928010000000001E-3</v>
      </c>
    </row>
    <row r="299" spans="1:20" x14ac:dyDescent="0.2">
      <c r="A299" s="1">
        <v>7.1520000000000001</v>
      </c>
      <c r="B299" s="14">
        <v>1172.147541</v>
      </c>
      <c r="C299" s="14">
        <v>123.6065574</v>
      </c>
      <c r="D299" s="14">
        <v>9.487556842</v>
      </c>
      <c r="E299" s="29">
        <f t="shared" si="34"/>
        <v>237.52282465887376</v>
      </c>
      <c r="F299" s="29">
        <f t="shared" si="39"/>
        <v>0.49463027372852042</v>
      </c>
      <c r="G299" s="29">
        <f t="shared" si="35"/>
        <v>2.0824536523548843E-3</v>
      </c>
      <c r="I299" s="43"/>
      <c r="Q299" s="46">
        <v>237.3497653</v>
      </c>
      <c r="R299" s="46">
        <v>0.54816595700000004</v>
      </c>
      <c r="S299" s="46">
        <v>2.3095279999999999E-3</v>
      </c>
    </row>
    <row r="300" spans="1:20" x14ac:dyDescent="0.2">
      <c r="A300" s="1">
        <v>7.1760000000000002</v>
      </c>
      <c r="B300" s="14">
        <v>1159.42623</v>
      </c>
      <c r="C300" s="14">
        <v>122.0327869</v>
      </c>
      <c r="D300" s="14">
        <v>9.5002871980000005</v>
      </c>
      <c r="E300" s="29">
        <f t="shared" si="34"/>
        <v>237.34100095855777</v>
      </c>
      <c r="F300" s="29">
        <f t="shared" si="39"/>
        <v>0.49859843794040504</v>
      </c>
      <c r="G300" s="29">
        <f t="shared" si="35"/>
        <v>2.1007682445371737E-3</v>
      </c>
      <c r="I300" s="43"/>
      <c r="Q300" s="46">
        <v>237.1482901</v>
      </c>
      <c r="R300" s="46">
        <v>0.55240751200000004</v>
      </c>
      <c r="S300" s="46">
        <v>2.3293760000000002E-3</v>
      </c>
    </row>
    <row r="301" spans="1:20" s="15" customFormat="1" x14ac:dyDescent="0.2">
      <c r="A301" s="17">
        <v>7.2</v>
      </c>
      <c r="B301" s="18">
        <v>1149.2857140000001</v>
      </c>
      <c r="C301" s="18">
        <v>120.6349206</v>
      </c>
      <c r="D301" s="18">
        <v>9.5122797769999998</v>
      </c>
      <c r="E301" s="36">
        <f t="shared" si="34"/>
        <v>237.16965794286756</v>
      </c>
      <c r="F301" s="36">
        <f xml:space="preserve"> E301^3*SQRT(1/C301+1/B301)/((2*H$10+H$7*E301)*SQRT(11*63))</f>
        <v>0.49417588971119025</v>
      </c>
      <c r="G301" s="36">
        <f t="shared" si="35"/>
        <v>2.0836387504097748E-3</v>
      </c>
      <c r="H301" s="27"/>
      <c r="I301" s="44"/>
      <c r="J301" s="45"/>
      <c r="K301" s="22"/>
      <c r="L301" s="22"/>
      <c r="M301" s="19"/>
      <c r="N301" s="19"/>
      <c r="P301" s="30"/>
      <c r="Q301" s="47">
        <v>236.9584831</v>
      </c>
      <c r="R301" s="47">
        <v>0.54734704599999995</v>
      </c>
      <c r="S301" s="47">
        <v>2.3098860000000001E-3</v>
      </c>
      <c r="T301" s="47"/>
    </row>
    <row r="302" spans="1:20" x14ac:dyDescent="0.2">
      <c r="A302" s="1">
        <v>7.2240000000000002</v>
      </c>
      <c r="B302" s="14">
        <v>1137.809524</v>
      </c>
      <c r="C302" s="14">
        <v>119.34920630000001</v>
      </c>
      <c r="D302" s="14">
        <v>9.5212981209999992</v>
      </c>
      <c r="E302" s="29">
        <f t="shared" si="34"/>
        <v>237.04077123908004</v>
      </c>
      <c r="F302" s="29">
        <f t="shared" ref="F302:F310" si="40" xml:space="preserve"> E302^3*SQRT(1/C302+1/B302)/((2*H$10+H$7*E302)*SQRT(11*63))</f>
        <v>0.49741342911884323</v>
      </c>
      <c r="G302" s="29">
        <f t="shared" si="35"/>
        <v>2.0984298461345727E-3</v>
      </c>
      <c r="I302" s="43"/>
      <c r="Q302" s="46">
        <v>236.81574560000001</v>
      </c>
      <c r="R302" s="46">
        <v>0.550801765</v>
      </c>
      <c r="S302" s="46">
        <v>2.3258659999999998E-3</v>
      </c>
    </row>
    <row r="303" spans="1:20" x14ac:dyDescent="0.2">
      <c r="A303" s="1">
        <v>7.2480000000000002</v>
      </c>
      <c r="B303" s="14">
        <v>1124.142857</v>
      </c>
      <c r="C303" s="14">
        <v>117.7777778</v>
      </c>
      <c r="D303" s="14">
        <v>9.5336637040000003</v>
      </c>
      <c r="E303" s="29">
        <f t="shared" si="34"/>
        <v>236.86399210792811</v>
      </c>
      <c r="F303" s="29">
        <f t="shared" si="40"/>
        <v>0.50152685033333766</v>
      </c>
      <c r="G303" s="29">
        <f t="shared" si="35"/>
        <v>2.1173621447062954E-3</v>
      </c>
      <c r="I303" s="43"/>
      <c r="Q303" s="46">
        <v>236.62002630000001</v>
      </c>
      <c r="R303" s="46">
        <v>0.555161868</v>
      </c>
      <c r="S303" s="46">
        <v>2.3462169999999998E-3</v>
      </c>
    </row>
    <row r="304" spans="1:20" x14ac:dyDescent="0.2">
      <c r="A304" s="1">
        <v>7.2720000000000002</v>
      </c>
      <c r="B304" s="14">
        <v>1113.1746029999999</v>
      </c>
      <c r="C304" s="14">
        <v>116.7777778</v>
      </c>
      <c r="D304" s="14">
        <v>9.5450427629999997</v>
      </c>
      <c r="E304" s="29">
        <f t="shared" si="34"/>
        <v>236.70125800403179</v>
      </c>
      <c r="F304" s="29">
        <f t="shared" si="40"/>
        <v>0.5044784351930669</v>
      </c>
      <c r="G304" s="29">
        <f t="shared" si="35"/>
        <v>2.1312875117227895E-3</v>
      </c>
      <c r="I304" s="43"/>
      <c r="Q304" s="46">
        <v>236.43991980000001</v>
      </c>
      <c r="R304" s="46">
        <v>0.55823490899999995</v>
      </c>
      <c r="S304" s="46">
        <v>2.3610010000000002E-3</v>
      </c>
    </row>
    <row r="305" spans="1:19" x14ac:dyDescent="0.2">
      <c r="A305" s="1">
        <v>7.2960000000000003</v>
      </c>
      <c r="B305" s="14">
        <v>1101.6349210000001</v>
      </c>
      <c r="C305" s="14">
        <v>115.3809524</v>
      </c>
      <c r="D305" s="14">
        <v>9.5599412130000001</v>
      </c>
      <c r="E305" s="29">
        <f t="shared" si="34"/>
        <v>236.48810401509203</v>
      </c>
      <c r="F305" s="29">
        <f t="shared" si="40"/>
        <v>0.50852032757406063</v>
      </c>
      <c r="G305" s="29">
        <f t="shared" si="35"/>
        <v>2.1502998203309551E-3</v>
      </c>
      <c r="I305" s="43"/>
      <c r="Q305" s="46">
        <v>236.20410960000001</v>
      </c>
      <c r="R305" s="46">
        <v>0.56243094199999999</v>
      </c>
      <c r="S305" s="46">
        <v>2.3811230000000002E-3</v>
      </c>
    </row>
    <row r="306" spans="1:19" x14ac:dyDescent="0.2">
      <c r="A306" s="1">
        <v>7.32</v>
      </c>
      <c r="B306" s="14">
        <v>1090.5238099999999</v>
      </c>
      <c r="C306" s="14">
        <v>114.047619</v>
      </c>
      <c r="D306" s="14">
        <v>9.5753602099999995</v>
      </c>
      <c r="E306" s="29">
        <f t="shared" si="34"/>
        <v>236.26739197379766</v>
      </c>
      <c r="F306" s="29">
        <f t="shared" si="40"/>
        <v>0.51254055437227286</v>
      </c>
      <c r="G306" s="29">
        <f t="shared" si="35"/>
        <v>2.1693241292861701E-3</v>
      </c>
      <c r="I306" s="43"/>
      <c r="Q306" s="46">
        <v>235.9600653</v>
      </c>
      <c r="R306" s="46">
        <v>0.566564489</v>
      </c>
      <c r="S306" s="46">
        <v>2.4011029999999999E-3</v>
      </c>
    </row>
    <row r="307" spans="1:19" x14ac:dyDescent="0.2">
      <c r="A307" s="1">
        <v>7.3440000000000003</v>
      </c>
      <c r="B307" s="14">
        <v>1078.126984</v>
      </c>
      <c r="C307" s="14">
        <v>112.7301587</v>
      </c>
      <c r="D307" s="14">
        <v>9.5901165590000002</v>
      </c>
      <c r="E307" s="29">
        <f t="shared" si="34"/>
        <v>236.05605481480598</v>
      </c>
      <c r="F307" s="29">
        <f t="shared" si="40"/>
        <v>0.51658707473998899</v>
      </c>
      <c r="G307" s="29">
        <f t="shared" si="35"/>
        <v>2.1884084911326217E-3</v>
      </c>
      <c r="I307" s="43"/>
      <c r="Q307" s="46">
        <v>235.72651809999999</v>
      </c>
      <c r="R307" s="46">
        <v>0.57071228399999996</v>
      </c>
      <c r="S307" s="46">
        <v>2.4210780000000001E-3</v>
      </c>
    </row>
    <row r="308" spans="1:19" x14ac:dyDescent="0.2">
      <c r="A308" s="1">
        <v>7.3680000000000003</v>
      </c>
      <c r="B308" s="14">
        <v>1065.793651</v>
      </c>
      <c r="C308" s="14">
        <v>111.1428571</v>
      </c>
      <c r="D308" s="14">
        <v>9.6086628180000009</v>
      </c>
      <c r="E308" s="29">
        <f t="shared" si="34"/>
        <v>235.7902783153763</v>
      </c>
      <c r="F308" s="29">
        <f t="shared" si="40"/>
        <v>0.52156361822151787</v>
      </c>
      <c r="G308" s="29">
        <f t="shared" si="35"/>
        <v>2.211981011040292E-3</v>
      </c>
      <c r="I308" s="43"/>
      <c r="Q308" s="46">
        <v>235.43300690000001</v>
      </c>
      <c r="R308" s="46">
        <v>0.57576466000000004</v>
      </c>
      <c r="S308" s="46">
        <v>2.4455560000000002E-3</v>
      </c>
    </row>
    <row r="309" spans="1:19" x14ac:dyDescent="0.2">
      <c r="A309" s="1">
        <v>7.3920000000000003</v>
      </c>
      <c r="B309" s="14">
        <v>1055.0952380000001</v>
      </c>
      <c r="C309" s="14">
        <v>109.7777778</v>
      </c>
      <c r="D309" s="14">
        <v>9.6236908920000008</v>
      </c>
      <c r="E309" s="29">
        <f t="shared" si="34"/>
        <v>235.57478096509146</v>
      </c>
      <c r="F309" s="29">
        <f t="shared" si="40"/>
        <v>0.52587017463473562</v>
      </c>
      <c r="G309" s="29">
        <f t="shared" si="35"/>
        <v>2.2322855293778728E-3</v>
      </c>
      <c r="I309" s="43"/>
      <c r="Q309" s="46">
        <v>235.19519439999999</v>
      </c>
      <c r="R309" s="46">
        <v>0.58012761800000001</v>
      </c>
      <c r="S309" s="46">
        <v>2.466579E-3</v>
      </c>
    </row>
    <row r="310" spans="1:19" x14ac:dyDescent="0.2">
      <c r="A310" s="1">
        <v>7.4160000000000004</v>
      </c>
      <c r="B310" s="14">
        <v>1044.3015869999999</v>
      </c>
      <c r="C310" s="14">
        <v>108.2539683</v>
      </c>
      <c r="D310" s="14">
        <v>9.6419540819999998</v>
      </c>
      <c r="E310" s="29">
        <f t="shared" si="34"/>
        <v>235.31271828967891</v>
      </c>
      <c r="F310" s="29">
        <f t="shared" si="40"/>
        <v>0.53086857514323793</v>
      </c>
      <c r="G310" s="29">
        <f t="shared" si="35"/>
        <v>2.2560131003617006E-3</v>
      </c>
      <c r="I310" s="43"/>
      <c r="Q310" s="46">
        <v>234.90621809999999</v>
      </c>
      <c r="R310" s="46">
        <v>0.58512887099999999</v>
      </c>
      <c r="S310" s="46">
        <v>2.4909039999999999E-3</v>
      </c>
    </row>
    <row r="311" spans="1:19" x14ac:dyDescent="0.2">
      <c r="A311" s="1">
        <v>7.44</v>
      </c>
      <c r="B311" s="14">
        <v>1034.5999999999999</v>
      </c>
      <c r="C311" s="14">
        <v>106.9846154</v>
      </c>
      <c r="D311" s="14">
        <v>9.6606796769999992</v>
      </c>
      <c r="E311" s="29">
        <f t="shared" si="34"/>
        <v>235.04381134305777</v>
      </c>
      <c r="F311" s="29">
        <f xml:space="preserve"> E311^3*SQRT(1/C311+1/B311)/((2*H$10+H$7*E311)*SQRT(11*65))</f>
        <v>0.52711450577220109</v>
      </c>
      <c r="G311" s="29">
        <f t="shared" si="35"/>
        <v>2.2426223552121185E-3</v>
      </c>
      <c r="I311" s="43"/>
      <c r="Q311" s="46">
        <v>234.6099672</v>
      </c>
      <c r="R311" s="46">
        <v>0.58043157700000003</v>
      </c>
      <c r="S311" s="46">
        <v>2.4740280000000001E-3</v>
      </c>
    </row>
    <row r="312" spans="1:19" x14ac:dyDescent="0.2">
      <c r="A312" s="1">
        <v>7.4640000000000004</v>
      </c>
      <c r="B312" s="14">
        <v>1023.338462</v>
      </c>
      <c r="C312" s="14">
        <v>105.6153846</v>
      </c>
      <c r="D312" s="14">
        <v>9.6798401629999997</v>
      </c>
      <c r="E312" s="29">
        <f t="shared" si="34"/>
        <v>234.76842865013415</v>
      </c>
      <c r="F312" s="29">
        <f t="shared" ref="F312:F320" si="41" xml:space="preserve"> E312^3*SQRT(1/C312+1/B312)/((2*H$10+H$7*E312)*SQRT(11*65))</f>
        <v>0.531985969319824</v>
      </c>
      <c r="G312" s="29">
        <f t="shared" si="35"/>
        <v>2.2660030242508504E-3</v>
      </c>
      <c r="I312" s="43"/>
      <c r="Q312" s="46">
        <v>234.30688789999999</v>
      </c>
      <c r="R312" s="46">
        <v>0.58517836599999995</v>
      </c>
      <c r="S312" s="46">
        <v>2.4974870000000001E-3</v>
      </c>
    </row>
    <row r="313" spans="1:19" x14ac:dyDescent="0.2">
      <c r="A313" s="1">
        <v>7.4880000000000004</v>
      </c>
      <c r="B313" s="14">
        <v>1012.246154</v>
      </c>
      <c r="C313" s="14">
        <v>103.9538462</v>
      </c>
      <c r="D313" s="14">
        <v>9.6992292750000004</v>
      </c>
      <c r="E313" s="29">
        <f t="shared" si="34"/>
        <v>234.4895104999006</v>
      </c>
      <c r="F313" s="29">
        <f t="shared" si="41"/>
        <v>0.53766604974459031</v>
      </c>
      <c r="G313" s="29">
        <f t="shared" si="35"/>
        <v>2.2929215409182163E-3</v>
      </c>
      <c r="I313" s="43"/>
      <c r="Q313" s="46">
        <v>234.00025389999999</v>
      </c>
      <c r="R313" s="46">
        <v>0.59075363199999997</v>
      </c>
      <c r="S313" s="46">
        <v>2.5245850000000002E-3</v>
      </c>
    </row>
    <row r="314" spans="1:19" x14ac:dyDescent="0.2">
      <c r="A314" s="1">
        <v>7.5119999999999996</v>
      </c>
      <c r="B314" s="14">
        <v>1001.6153849999999</v>
      </c>
      <c r="C314" s="14">
        <v>103.1538462</v>
      </c>
      <c r="D314" s="14">
        <v>9.7163798000000003</v>
      </c>
      <c r="E314" s="29">
        <f t="shared" si="34"/>
        <v>234.2425757557522</v>
      </c>
      <c r="F314" s="29">
        <f t="shared" si="41"/>
        <v>0.54123440114024723</v>
      </c>
      <c r="G314" s="29">
        <f t="shared" si="35"/>
        <v>2.3105722748907927E-3</v>
      </c>
      <c r="I314" s="43"/>
      <c r="Q314" s="46">
        <v>233.72908100000001</v>
      </c>
      <c r="R314" s="46">
        <v>0.59404035499999996</v>
      </c>
      <c r="S314" s="46">
        <v>2.5415770000000002E-3</v>
      </c>
    </row>
    <row r="315" spans="1:19" x14ac:dyDescent="0.2">
      <c r="A315" s="1">
        <v>7.5359999999999996</v>
      </c>
      <c r="B315" s="14">
        <v>991.6</v>
      </c>
      <c r="C315" s="14">
        <v>101.8769231</v>
      </c>
      <c r="D315" s="14">
        <v>9.7356515330000004</v>
      </c>
      <c r="E315" s="29">
        <f t="shared" si="34"/>
        <v>233.96484244301269</v>
      </c>
      <c r="F315" s="29">
        <f t="shared" si="41"/>
        <v>0.54618146062296591</v>
      </c>
      <c r="G315" s="29">
        <f t="shared" si="35"/>
        <v>2.3344595492205225E-3</v>
      </c>
      <c r="I315" s="43"/>
      <c r="Q315" s="46">
        <v>233.4244415</v>
      </c>
      <c r="R315" s="46">
        <v>0.59871164099999996</v>
      </c>
      <c r="S315" s="46">
        <v>2.564906E-3</v>
      </c>
    </row>
    <row r="316" spans="1:19" x14ac:dyDescent="0.2">
      <c r="A316" s="1">
        <v>7.56</v>
      </c>
      <c r="B316" s="14">
        <v>980.63076920000003</v>
      </c>
      <c r="C316" s="14">
        <v>100.5384615</v>
      </c>
      <c r="D316" s="14">
        <v>9.7520265100000003</v>
      </c>
      <c r="E316" s="29">
        <f t="shared" si="34"/>
        <v>233.72863236035209</v>
      </c>
      <c r="F316" s="29">
        <f t="shared" si="41"/>
        <v>0.55116465101647305</v>
      </c>
      <c r="G316" s="29">
        <f t="shared" si="35"/>
        <v>2.3581392037870341E-3</v>
      </c>
      <c r="I316" s="43"/>
      <c r="Q316" s="46">
        <v>233.16565879999999</v>
      </c>
      <c r="R316" s="46">
        <v>0.60349051399999998</v>
      </c>
      <c r="S316" s="46">
        <v>2.588248E-3</v>
      </c>
    </row>
    <row r="317" spans="1:19" x14ac:dyDescent="0.2">
      <c r="A317" s="1">
        <v>7.5839999999999996</v>
      </c>
      <c r="B317" s="14">
        <v>970.66153850000001</v>
      </c>
      <c r="C317" s="14">
        <v>99.323076920000005</v>
      </c>
      <c r="D317" s="14">
        <v>9.7666398999999995</v>
      </c>
      <c r="E317" s="29">
        <f t="shared" si="34"/>
        <v>233.51765317650327</v>
      </c>
      <c r="F317" s="29">
        <f t="shared" si="41"/>
        <v>0.55576293660035525</v>
      </c>
      <c r="G317" s="29">
        <f t="shared" si="35"/>
        <v>2.3799611251672024E-3</v>
      </c>
      <c r="I317" s="43"/>
      <c r="Q317" s="46">
        <v>232.9347708</v>
      </c>
      <c r="R317" s="46">
        <v>0.60788412599999997</v>
      </c>
      <c r="S317" s="46">
        <v>2.6096750000000001E-3</v>
      </c>
    </row>
    <row r="318" spans="1:19" x14ac:dyDescent="0.2">
      <c r="A318" s="1">
        <v>7.6079999999999997</v>
      </c>
      <c r="B318" s="14">
        <v>961.46153849999996</v>
      </c>
      <c r="C318" s="14">
        <v>98.338461539999997</v>
      </c>
      <c r="D318" s="14">
        <v>9.7811715249999995</v>
      </c>
      <c r="E318" s="29">
        <f t="shared" si="34"/>
        <v>233.30768002127883</v>
      </c>
      <c r="F318" s="29">
        <f t="shared" si="41"/>
        <v>0.5598292826013751</v>
      </c>
      <c r="G318" s="29">
        <f t="shared" si="35"/>
        <v>2.3995321652091174E-3</v>
      </c>
      <c r="I318" s="43"/>
      <c r="Q318" s="46">
        <v>232.70523009999999</v>
      </c>
      <c r="R318" s="46">
        <v>0.61166490299999998</v>
      </c>
      <c r="S318" s="46">
        <v>2.628497E-3</v>
      </c>
    </row>
    <row r="319" spans="1:19" x14ac:dyDescent="0.2">
      <c r="A319" s="1">
        <v>7.6319999999999997</v>
      </c>
      <c r="B319" s="14">
        <v>951.63076920000003</v>
      </c>
      <c r="C319" s="14">
        <v>97.323076920000005</v>
      </c>
      <c r="D319" s="14">
        <v>9.7912649250000001</v>
      </c>
      <c r="E319" s="29">
        <f t="shared" si="34"/>
        <v>233.16173106602349</v>
      </c>
      <c r="F319" s="29">
        <f t="shared" si="41"/>
        <v>0.5636588215344297</v>
      </c>
      <c r="G319" s="29">
        <f t="shared" si="35"/>
        <v>2.4174585553013443E-3</v>
      </c>
      <c r="I319" s="43"/>
      <c r="Q319" s="46">
        <v>232.5458295</v>
      </c>
      <c r="R319" s="46">
        <v>0.61536804499999997</v>
      </c>
      <c r="S319" s="46">
        <v>2.6462230000000001E-3</v>
      </c>
    </row>
    <row r="320" spans="1:19" x14ac:dyDescent="0.2">
      <c r="A320" s="1">
        <v>7.6559999999999997</v>
      </c>
      <c r="B320" s="14">
        <v>942.72307690000002</v>
      </c>
      <c r="C320" s="14">
        <v>95.969230769999996</v>
      </c>
      <c r="D320" s="14">
        <v>9.8042148989999998</v>
      </c>
      <c r="E320" s="29">
        <f t="shared" si="34"/>
        <v>232.97434630270203</v>
      </c>
      <c r="F320" s="29">
        <f t="shared" si="41"/>
        <v>0.56869971898441041</v>
      </c>
      <c r="G320" s="29">
        <f t="shared" si="35"/>
        <v>2.4410400887894439E-3</v>
      </c>
      <c r="I320" s="43"/>
      <c r="Q320" s="46">
        <v>232.3413592</v>
      </c>
      <c r="R320" s="46">
        <v>0.62023106900000002</v>
      </c>
      <c r="S320" s="46">
        <v>2.6694819999999999E-3</v>
      </c>
    </row>
    <row r="321" spans="1:19" x14ac:dyDescent="0.2">
      <c r="A321" s="1">
        <v>7.68</v>
      </c>
      <c r="B321" s="14">
        <v>934.58208960000002</v>
      </c>
      <c r="C321" s="14">
        <v>95.104477610000004</v>
      </c>
      <c r="D321" s="14">
        <v>9.8139775260000004</v>
      </c>
      <c r="E321" s="29">
        <f t="shared" si="34"/>
        <v>232.83298300689839</v>
      </c>
      <c r="F321" s="29">
        <f xml:space="preserve"> E321^3*SQRT(1/C321+1/B321)/((2*H$10+H$7*E321)*SQRT(11*67))</f>
        <v>0.56358266784410271</v>
      </c>
      <c r="G321" s="29">
        <f t="shared" si="35"/>
        <v>2.420544806692636E-3</v>
      </c>
      <c r="I321" s="43"/>
      <c r="Q321" s="46">
        <v>232.18724810000001</v>
      </c>
      <c r="R321" s="46">
        <v>0.61415892299999997</v>
      </c>
      <c r="S321" s="46">
        <v>2.6451019999999999E-3</v>
      </c>
    </row>
    <row r="322" spans="1:19" x14ac:dyDescent="0.2">
      <c r="A322" s="1">
        <v>7.7039999999999997</v>
      </c>
      <c r="B322" s="14">
        <v>924.58208960000002</v>
      </c>
      <c r="C322" s="14">
        <v>94.044776119999995</v>
      </c>
      <c r="D322" s="14">
        <v>9.8208720589999992</v>
      </c>
      <c r="E322" s="29">
        <f t="shared" si="34"/>
        <v>232.73309739913495</v>
      </c>
      <c r="F322" s="29">
        <f t="shared" ref="F322:F330" si="42" xml:space="preserve"> E322^3*SQRT(1/C322+1/B322)/((2*H$10+H$7*E322)*SQRT(11*67))</f>
        <v>0.56738437590178148</v>
      </c>
      <c r="G322" s="29">
        <f t="shared" si="35"/>
        <v>2.4379187242488461E-3</v>
      </c>
      <c r="I322" s="43"/>
      <c r="Q322" s="46">
        <v>232.0784299</v>
      </c>
      <c r="R322" s="46">
        <v>0.61794558700000002</v>
      </c>
      <c r="S322" s="46">
        <v>2.662658E-3</v>
      </c>
    </row>
    <row r="323" spans="1:19" x14ac:dyDescent="0.2">
      <c r="A323" s="1">
        <v>7.7279999999999998</v>
      </c>
      <c r="B323" s="14">
        <v>915.9701493</v>
      </c>
      <c r="C323" s="14">
        <v>93</v>
      </c>
      <c r="D323" s="14">
        <v>9.8307134769999998</v>
      </c>
      <c r="E323" s="29">
        <f t="shared" ref="E323:E386" si="43" xml:space="preserve"> (2*H$10)/(-H$7+SQRT((H$7)^2+4*H$10*(LN(D323)-H$4)))</f>
        <v>232.59044167483529</v>
      </c>
      <c r="F323" s="29">
        <f t="shared" si="42"/>
        <v>0.57145063519338801</v>
      </c>
      <c r="G323" s="29">
        <f t="shared" si="35"/>
        <v>2.4568964703729486E-3</v>
      </c>
      <c r="I323" s="43"/>
      <c r="Q323" s="46">
        <v>231.92312670000001</v>
      </c>
      <c r="R323" s="46">
        <v>0.62185223199999995</v>
      </c>
      <c r="S323" s="46">
        <v>2.6812860000000002E-3</v>
      </c>
    </row>
    <row r="324" spans="1:19" x14ac:dyDescent="0.2">
      <c r="A324" s="1">
        <v>7.7519999999999998</v>
      </c>
      <c r="B324" s="14">
        <v>907.08955219999996</v>
      </c>
      <c r="C324" s="14">
        <v>92.104477610000004</v>
      </c>
      <c r="D324" s="14">
        <v>9.8432077400000004</v>
      </c>
      <c r="E324" s="29">
        <f t="shared" si="43"/>
        <v>232.40919914829141</v>
      </c>
      <c r="F324" s="29">
        <f t="shared" si="42"/>
        <v>0.57542987550033753</v>
      </c>
      <c r="G324" s="29">
        <f t="shared" si="35"/>
        <v>2.4759341609932478E-3</v>
      </c>
      <c r="I324" s="43"/>
      <c r="Q324" s="46">
        <v>231.72600589999999</v>
      </c>
      <c r="R324" s="46">
        <v>0.62549829800000001</v>
      </c>
      <c r="S324" s="46">
        <v>2.6993009999999999E-3</v>
      </c>
    </row>
    <row r="325" spans="1:19" x14ac:dyDescent="0.2">
      <c r="A325" s="1">
        <v>7.7759999999999998</v>
      </c>
      <c r="B325" s="14">
        <v>897.44776119999995</v>
      </c>
      <c r="C325" s="14">
        <v>91.089552240000003</v>
      </c>
      <c r="D325" s="14">
        <v>9.8571304519999998</v>
      </c>
      <c r="E325" s="29">
        <f t="shared" si="43"/>
        <v>232.20705612005179</v>
      </c>
      <c r="F325" s="29">
        <f t="shared" si="42"/>
        <v>0.57998416624904103</v>
      </c>
      <c r="G325" s="29">
        <f t="shared" ref="G325:G388" si="44" xml:space="preserve"> F325/E325</f>
        <v>2.4977025932803151E-3</v>
      </c>
      <c r="I325" s="43"/>
      <c r="Q325" s="46">
        <v>231.50641150000001</v>
      </c>
      <c r="R325" s="46">
        <v>0.62965803200000003</v>
      </c>
      <c r="S325" s="46">
        <v>2.7198299999999999E-3</v>
      </c>
    </row>
    <row r="326" spans="1:19" x14ac:dyDescent="0.2">
      <c r="A326" s="1">
        <v>7.8</v>
      </c>
      <c r="B326" s="14">
        <v>886.98507459999996</v>
      </c>
      <c r="C326" s="14">
        <v>90.134328359999998</v>
      </c>
      <c r="D326" s="14">
        <v>9.8628448970000004</v>
      </c>
      <c r="E326" s="29">
        <f t="shared" si="43"/>
        <v>232.12403247795785</v>
      </c>
      <c r="F326" s="29">
        <f t="shared" si="42"/>
        <v>0.58365077043269298</v>
      </c>
      <c r="G326" s="29">
        <f t="shared" si="44"/>
        <v>2.5143918283778545E-3</v>
      </c>
      <c r="I326" s="43"/>
      <c r="Q326" s="46">
        <v>231.41630079999999</v>
      </c>
      <c r="R326" s="46">
        <v>0.633305126</v>
      </c>
      <c r="S326" s="46">
        <v>2.7366489999999999E-3</v>
      </c>
    </row>
    <row r="327" spans="1:19" x14ac:dyDescent="0.2">
      <c r="A327" s="1">
        <v>7.8239999999999998</v>
      </c>
      <c r="B327" s="14">
        <v>877.47761190000006</v>
      </c>
      <c r="C327" s="14">
        <v>89.268656719999996</v>
      </c>
      <c r="D327" s="14">
        <v>9.8694450800000002</v>
      </c>
      <c r="E327" s="29">
        <f t="shared" si="43"/>
        <v>232.02809891585377</v>
      </c>
      <c r="F327" s="29">
        <f t="shared" si="42"/>
        <v>0.58716922670987759</v>
      </c>
      <c r="G327" s="29">
        <f t="shared" si="44"/>
        <v>2.5305953436390374E-3</v>
      </c>
      <c r="I327" s="43"/>
      <c r="Q327" s="46">
        <v>231.3122376</v>
      </c>
      <c r="R327" s="46">
        <v>0.63673031400000002</v>
      </c>
      <c r="S327" s="46">
        <v>2.7526880000000001E-3</v>
      </c>
    </row>
    <row r="328" spans="1:19" x14ac:dyDescent="0.2">
      <c r="A328" s="1">
        <v>7.8479999999999999</v>
      </c>
      <c r="B328" s="14">
        <v>868.94029850000004</v>
      </c>
      <c r="C328" s="14">
        <v>87.940298510000005</v>
      </c>
      <c r="D328" s="14">
        <v>9.8772112730000003</v>
      </c>
      <c r="E328" s="29">
        <f t="shared" si="43"/>
        <v>231.91515997817376</v>
      </c>
      <c r="F328" s="29">
        <f t="shared" si="42"/>
        <v>0.5922384685460772</v>
      </c>
      <c r="G328" s="29">
        <f t="shared" si="44"/>
        <v>2.5536858763429461E-3</v>
      </c>
      <c r="I328" s="43"/>
      <c r="Q328" s="46">
        <v>231.1898109</v>
      </c>
      <c r="R328" s="46">
        <v>0.64175449799999995</v>
      </c>
      <c r="S328" s="46">
        <v>2.7758769999999999E-3</v>
      </c>
    </row>
    <row r="329" spans="1:19" x14ac:dyDescent="0.2">
      <c r="A329" s="1">
        <v>7.8719999999999999</v>
      </c>
      <c r="B329" s="14">
        <v>860.19402990000003</v>
      </c>
      <c r="C329" s="14">
        <v>86.761194029999999</v>
      </c>
      <c r="D329" s="14">
        <v>9.8853270910000006</v>
      </c>
      <c r="E329" s="29">
        <f t="shared" si="43"/>
        <v>231.79706927939304</v>
      </c>
      <c r="F329" s="29">
        <f t="shared" si="42"/>
        <v>0.59699737841996448</v>
      </c>
      <c r="G329" s="29">
        <f t="shared" si="44"/>
        <v>2.5755173707583973E-3</v>
      </c>
      <c r="I329" s="43"/>
      <c r="Q329" s="46">
        <v>231.0618968</v>
      </c>
      <c r="R329" s="46">
        <v>0.64640494699999995</v>
      </c>
      <c r="S329" s="46">
        <v>2.7975399999999998E-3</v>
      </c>
    </row>
    <row r="330" spans="1:19" x14ac:dyDescent="0.2">
      <c r="A330" s="1">
        <v>7.8959999999999999</v>
      </c>
      <c r="B330" s="14">
        <v>851.11940300000003</v>
      </c>
      <c r="C330" s="14">
        <v>85.701492540000004</v>
      </c>
      <c r="D330" s="14">
        <v>9.8962389420000001</v>
      </c>
      <c r="E330" s="29">
        <f t="shared" si="43"/>
        <v>231.63818386265507</v>
      </c>
      <c r="F330" s="29">
        <f t="shared" si="42"/>
        <v>0.60177803725357459</v>
      </c>
      <c r="G330" s="29">
        <f t="shared" si="44"/>
        <v>2.597922446199052E-3</v>
      </c>
      <c r="I330" s="43"/>
      <c r="Q330" s="46">
        <v>230.88995399999999</v>
      </c>
      <c r="R330" s="46">
        <v>0.65088175800000003</v>
      </c>
      <c r="S330" s="46">
        <v>2.819013E-3</v>
      </c>
    </row>
    <row r="331" spans="1:19" x14ac:dyDescent="0.2">
      <c r="A331" s="1">
        <v>7.92</v>
      </c>
      <c r="B331" s="14">
        <v>843.6086957</v>
      </c>
      <c r="C331" s="14">
        <v>85.333333330000002</v>
      </c>
      <c r="D331" s="14">
        <v>9.9043954359999997</v>
      </c>
      <c r="E331" s="29">
        <f t="shared" si="43"/>
        <v>231.51933436166425</v>
      </c>
      <c r="F331" s="29">
        <f xml:space="preserve"> E331^3*SQRT(1/C331+1/B331)/((2*H$10+H$7*E331)*SQRT(11*69))</f>
        <v>0.59524919732503956</v>
      </c>
      <c r="G331" s="29">
        <f t="shared" si="44"/>
        <v>2.5710561019287505E-3</v>
      </c>
      <c r="I331" s="43"/>
      <c r="Q331" s="46">
        <v>230.7614591</v>
      </c>
      <c r="R331" s="46">
        <v>0.64329314699999995</v>
      </c>
      <c r="S331" s="46">
        <v>2.7876979999999999E-3</v>
      </c>
    </row>
    <row r="332" spans="1:19" x14ac:dyDescent="0.2">
      <c r="A332" s="1">
        <v>7.944</v>
      </c>
      <c r="B332" s="14">
        <v>833.71014490000005</v>
      </c>
      <c r="C332" s="14">
        <v>84.217391300000003</v>
      </c>
      <c r="D332" s="14">
        <v>9.9119476629999994</v>
      </c>
      <c r="E332" s="29">
        <f t="shared" si="43"/>
        <v>231.4092242553547</v>
      </c>
      <c r="F332" s="29">
        <f t="shared" ref="F332:F340" si="45" xml:space="preserve"> E332^3*SQRT(1/C332+1/B332)/((2*H$10+H$7*E332)*SQRT(11*69))</f>
        <v>0.59994501870254691</v>
      </c>
      <c r="G332" s="29">
        <f t="shared" si="44"/>
        <v>2.5925717552232122E-3</v>
      </c>
      <c r="I332" s="43"/>
      <c r="Q332" s="46">
        <v>230.64250749999999</v>
      </c>
      <c r="R332" s="46">
        <v>0.64786856100000001</v>
      </c>
      <c r="S332" s="46">
        <v>2.8089730000000002E-3</v>
      </c>
    </row>
    <row r="333" spans="1:19" x14ac:dyDescent="0.2">
      <c r="A333" s="1">
        <v>7.968</v>
      </c>
      <c r="B333" s="14">
        <v>824.95652170000005</v>
      </c>
      <c r="C333" s="14">
        <v>83.188405799999998</v>
      </c>
      <c r="D333" s="14">
        <v>9.9193007259999995</v>
      </c>
      <c r="E333" s="29">
        <f t="shared" si="43"/>
        <v>231.30195650862976</v>
      </c>
      <c r="F333" s="29">
        <f t="shared" si="45"/>
        <v>0.60438760434074612</v>
      </c>
      <c r="G333" s="29">
        <f t="shared" si="44"/>
        <v>2.6129809425896348E-3</v>
      </c>
      <c r="I333" s="43"/>
      <c r="Q333" s="46">
        <v>230.52671520000001</v>
      </c>
      <c r="R333" s="46">
        <v>0.65216910699999997</v>
      </c>
      <c r="S333" s="46">
        <v>2.8290390000000002E-3</v>
      </c>
    </row>
    <row r="334" spans="1:19" x14ac:dyDescent="0.2">
      <c r="A334" s="1">
        <v>7.992</v>
      </c>
      <c r="B334" s="14">
        <v>816.24637680000001</v>
      </c>
      <c r="C334" s="14">
        <v>82.130434780000002</v>
      </c>
      <c r="D334" s="14">
        <v>9.922290684</v>
      </c>
      <c r="E334" s="29">
        <f t="shared" si="43"/>
        <v>231.25832095251278</v>
      </c>
      <c r="F334" s="29">
        <f t="shared" si="45"/>
        <v>0.60853260070588433</v>
      </c>
      <c r="G334" s="29">
        <f t="shared" si="44"/>
        <v>2.6313976431180702E-3</v>
      </c>
      <c r="I334" s="43"/>
      <c r="Q334" s="46">
        <v>230.47963730000001</v>
      </c>
      <c r="R334" s="46">
        <v>0.65643634200000001</v>
      </c>
      <c r="S334" s="46">
        <v>2.8481320000000002E-3</v>
      </c>
    </row>
    <row r="335" spans="1:19" x14ac:dyDescent="0.2">
      <c r="A335" s="1">
        <v>8.016</v>
      </c>
      <c r="B335" s="14">
        <v>807.59420290000003</v>
      </c>
      <c r="C335" s="14">
        <v>81.014492750000002</v>
      </c>
      <c r="D335" s="14">
        <v>9.9224335440000004</v>
      </c>
      <c r="E335" s="29">
        <f t="shared" si="43"/>
        <v>231.25623579293978</v>
      </c>
      <c r="F335" s="29">
        <f t="shared" si="45"/>
        <v>0.61264052012056691</v>
      </c>
      <c r="G335" s="29">
        <f t="shared" si="44"/>
        <v>2.6491848663882417E-3</v>
      </c>
      <c r="I335" s="43"/>
      <c r="Q335" s="46">
        <v>230.47738799999999</v>
      </c>
      <c r="R335" s="46">
        <v>0.66085772499999995</v>
      </c>
      <c r="S335" s="46">
        <v>2.8673430000000001E-3</v>
      </c>
    </row>
    <row r="336" spans="1:19" x14ac:dyDescent="0.2">
      <c r="A336" s="1">
        <v>8.0399999999999991</v>
      </c>
      <c r="B336" s="14">
        <v>798.68115939999996</v>
      </c>
      <c r="C336" s="14">
        <v>80.333333330000002</v>
      </c>
      <c r="D336" s="14">
        <v>9.9209389899999998</v>
      </c>
      <c r="E336" s="29">
        <f t="shared" si="43"/>
        <v>231.2780488870994</v>
      </c>
      <c r="F336" s="29">
        <f t="shared" si="45"/>
        <v>0.61514225689812563</v>
      </c>
      <c r="G336" s="29">
        <f t="shared" si="44"/>
        <v>2.6597520164934165E-3</v>
      </c>
      <c r="I336" s="43"/>
      <c r="Q336" s="46">
        <v>230.5009197</v>
      </c>
      <c r="R336" s="46">
        <v>0.66366034699999998</v>
      </c>
      <c r="S336" s="46">
        <v>2.8792090000000002E-3</v>
      </c>
    </row>
    <row r="337" spans="1:19" x14ac:dyDescent="0.2">
      <c r="A337" s="1">
        <v>8.0640000000000001</v>
      </c>
      <c r="B337" s="14">
        <v>790.59420290000003</v>
      </c>
      <c r="C337" s="14">
        <v>79.666666669999998</v>
      </c>
      <c r="D337" s="14">
        <v>9.9201518790000005</v>
      </c>
      <c r="E337" s="29">
        <f t="shared" si="43"/>
        <v>231.2895357884934</v>
      </c>
      <c r="F337" s="29">
        <f t="shared" si="45"/>
        <v>0.61767580212324835</v>
      </c>
      <c r="G337" s="29">
        <f t="shared" si="44"/>
        <v>2.6705739194707555E-3</v>
      </c>
      <c r="I337" s="43"/>
      <c r="Q337" s="46">
        <v>230.5133131</v>
      </c>
      <c r="R337" s="46">
        <v>0.66644859400000001</v>
      </c>
      <c r="S337" s="46">
        <v>2.8911499999999999E-3</v>
      </c>
    </row>
    <row r="338" spans="1:19" x14ac:dyDescent="0.2">
      <c r="A338" s="1">
        <v>8.0879999999999992</v>
      </c>
      <c r="B338" s="14">
        <v>781.63768119999997</v>
      </c>
      <c r="C338" s="14">
        <v>78.869565219999998</v>
      </c>
      <c r="D338" s="14">
        <v>9.9177821819999998</v>
      </c>
      <c r="E338" s="29">
        <f t="shared" si="43"/>
        <v>231.32411429828724</v>
      </c>
      <c r="F338" s="29">
        <f t="shared" si="45"/>
        <v>0.62056443391976224</v>
      </c>
      <c r="G338" s="29">
        <f t="shared" si="44"/>
        <v>2.6826620985979798E-3</v>
      </c>
      <c r="I338" s="43"/>
      <c r="Q338" s="46">
        <v>230.55062659999999</v>
      </c>
      <c r="R338" s="46">
        <v>0.66973079499999999</v>
      </c>
      <c r="S338" s="46">
        <v>2.9049190000000002E-3</v>
      </c>
    </row>
    <row r="339" spans="1:19" x14ac:dyDescent="0.2">
      <c r="A339" s="1">
        <v>8.1120000000000001</v>
      </c>
      <c r="B339" s="14">
        <v>774.43478259999995</v>
      </c>
      <c r="C339" s="14">
        <v>78.115942029999999</v>
      </c>
      <c r="D339" s="14">
        <v>9.9168563229999993</v>
      </c>
      <c r="E339" s="29">
        <f t="shared" si="43"/>
        <v>231.33762265879966</v>
      </c>
      <c r="F339" s="29">
        <f t="shared" si="45"/>
        <v>0.623437854946985</v>
      </c>
      <c r="G339" s="29">
        <f t="shared" si="44"/>
        <v>2.6949263495566166E-3</v>
      </c>
      <c r="I339" s="43"/>
      <c r="Q339" s="46">
        <v>230.5652059</v>
      </c>
      <c r="R339" s="46">
        <v>0.67289662299999997</v>
      </c>
      <c r="S339" s="46">
        <v>2.9184660000000002E-3</v>
      </c>
    </row>
    <row r="340" spans="1:19" x14ac:dyDescent="0.2">
      <c r="A340" s="1">
        <v>8.1359999999999992</v>
      </c>
      <c r="B340" s="14">
        <v>767.13043479999999</v>
      </c>
      <c r="C340" s="14">
        <v>77.36231884</v>
      </c>
      <c r="D340" s="14">
        <v>9.9143756639999996</v>
      </c>
      <c r="E340" s="29">
        <f t="shared" si="43"/>
        <v>231.37381090458791</v>
      </c>
      <c r="F340" s="29">
        <f t="shared" si="45"/>
        <v>0.62618391216510771</v>
      </c>
      <c r="G340" s="29">
        <f t="shared" si="44"/>
        <v>2.7063733346352169E-3</v>
      </c>
      <c r="I340" s="43"/>
      <c r="Q340" s="46">
        <v>230.60427010000001</v>
      </c>
      <c r="R340" s="46">
        <v>0.67603421500000005</v>
      </c>
      <c r="S340" s="46">
        <v>2.9315769999999999E-3</v>
      </c>
    </row>
    <row r="341" spans="1:19" x14ac:dyDescent="0.2">
      <c r="A341" s="1">
        <v>8.16</v>
      </c>
      <c r="B341" s="14">
        <v>760.22535210000001</v>
      </c>
      <c r="C341" s="14">
        <v>76.676056340000002</v>
      </c>
      <c r="D341" s="14">
        <v>9.9127886870000008</v>
      </c>
      <c r="E341" s="29">
        <f t="shared" si="43"/>
        <v>231.39695833872398</v>
      </c>
      <c r="F341" s="29">
        <f xml:space="preserve"> E341^3*SQRT(1/C341+1/B341)/((2*H$10+H$7*E341)*SQRT(11*71))</f>
        <v>0.61988637770589816</v>
      </c>
      <c r="G341" s="29">
        <f t="shared" si="44"/>
        <v>2.6788873205433185E-3</v>
      </c>
      <c r="I341" s="43"/>
      <c r="Q341" s="46">
        <v>230.62926239999999</v>
      </c>
      <c r="R341" s="46">
        <v>0.66934490300000005</v>
      </c>
      <c r="S341" s="46">
        <v>2.9022549999999999E-3</v>
      </c>
    </row>
    <row r="342" spans="1:19" x14ac:dyDescent="0.2">
      <c r="A342" s="1">
        <v>8.1839999999999993</v>
      </c>
      <c r="B342" s="14">
        <v>752.21126760000004</v>
      </c>
      <c r="C342" s="14">
        <v>76.154929580000001</v>
      </c>
      <c r="D342" s="14">
        <v>9.9124205130000007</v>
      </c>
      <c r="E342" s="29">
        <f t="shared" si="43"/>
        <v>231.40232807099824</v>
      </c>
      <c r="F342" s="29">
        <f t="shared" ref="F342:F350" si="46" xml:space="preserve"> E342^3*SQRT(1/C342+1/B342)/((2*H$10+H$7*E342)*SQRT(11*71))</f>
        <v>0.62207081008541254</v>
      </c>
      <c r="G342" s="29">
        <f t="shared" si="44"/>
        <v>2.6882651322961211E-3</v>
      </c>
      <c r="I342" s="43"/>
      <c r="Q342" s="46">
        <v>230.6350606</v>
      </c>
      <c r="R342" s="46">
        <v>0.67172908499999995</v>
      </c>
      <c r="S342" s="46">
        <v>2.9125190000000001E-3</v>
      </c>
    </row>
    <row r="343" spans="1:19" x14ac:dyDescent="0.2">
      <c r="A343" s="1">
        <v>8.2080000000000002</v>
      </c>
      <c r="B343" s="14">
        <v>743.84507040000005</v>
      </c>
      <c r="C343" s="14">
        <v>75.338028170000001</v>
      </c>
      <c r="D343" s="14">
        <v>9.9182840070000005</v>
      </c>
      <c r="E343" s="29">
        <f t="shared" si="43"/>
        <v>231.31679222335455</v>
      </c>
      <c r="F343" s="29">
        <f t="shared" si="46"/>
        <v>0.62609969905446128</v>
      </c>
      <c r="G343" s="29">
        <f t="shared" si="44"/>
        <v>2.706676385387157E-3</v>
      </c>
      <c r="I343" s="43"/>
      <c r="Q343" s="46">
        <v>230.54272470000001</v>
      </c>
      <c r="R343" s="46">
        <v>0.67566931799999996</v>
      </c>
      <c r="S343" s="46">
        <v>2.9307769999999999E-3</v>
      </c>
    </row>
    <row r="344" spans="1:19" x14ac:dyDescent="0.2">
      <c r="A344" s="1">
        <v>8.2319999999999993</v>
      </c>
      <c r="B344" s="14">
        <v>736.01408449999997</v>
      </c>
      <c r="C344" s="14">
        <v>74.295774649999998</v>
      </c>
      <c r="D344" s="14">
        <v>9.9247803989999994</v>
      </c>
      <c r="E344" s="29">
        <f t="shared" si="43"/>
        <v>231.22197815988628</v>
      </c>
      <c r="F344" s="29">
        <f t="shared" si="46"/>
        <v>0.63111281251518336</v>
      </c>
      <c r="G344" s="29">
        <f t="shared" si="44"/>
        <v>2.7294672311763504E-3</v>
      </c>
      <c r="I344" s="43"/>
      <c r="Q344" s="46">
        <v>230.44043869999999</v>
      </c>
      <c r="R344" s="46">
        <v>0.68061572100000001</v>
      </c>
      <c r="S344" s="46">
        <v>2.9535429999999999E-3</v>
      </c>
    </row>
    <row r="345" spans="1:19" x14ac:dyDescent="0.2">
      <c r="A345" s="1">
        <v>8.2560000000000002</v>
      </c>
      <c r="B345" s="14">
        <v>728.81690140000001</v>
      </c>
      <c r="C345" s="14">
        <v>73.535211270000005</v>
      </c>
      <c r="D345" s="14">
        <v>9.9338797309999993</v>
      </c>
      <c r="E345" s="29">
        <f t="shared" si="43"/>
        <v>231.08909278812658</v>
      </c>
      <c r="F345" s="29">
        <f t="shared" si="46"/>
        <v>0.63539534472517623</v>
      </c>
      <c r="G345" s="29">
        <f t="shared" si="44"/>
        <v>2.7495687358456886E-3</v>
      </c>
      <c r="I345" s="43"/>
      <c r="Q345" s="46">
        <v>230.29719929999999</v>
      </c>
      <c r="R345" s="46">
        <v>0.68457074299999998</v>
      </c>
      <c r="S345" s="46">
        <v>2.9725530000000002E-3</v>
      </c>
    </row>
    <row r="346" spans="1:19" x14ac:dyDescent="0.2">
      <c r="A346" s="1">
        <v>8.2799999999999994</v>
      </c>
      <c r="B346" s="14">
        <v>721.66197179999995</v>
      </c>
      <c r="C346" s="14">
        <v>72.521126760000001</v>
      </c>
      <c r="D346" s="14">
        <v>9.9427039239999999</v>
      </c>
      <c r="E346" s="29">
        <f t="shared" si="43"/>
        <v>230.96013297834205</v>
      </c>
      <c r="F346" s="29">
        <f t="shared" si="46"/>
        <v>0.64072945899197986</v>
      </c>
      <c r="G346" s="29">
        <f t="shared" si="44"/>
        <v>2.7741993855366518E-3</v>
      </c>
      <c r="I346" s="43"/>
      <c r="Q346" s="46">
        <v>230.15832510000001</v>
      </c>
      <c r="R346" s="46">
        <v>0.68965805400000002</v>
      </c>
      <c r="S346" s="46">
        <v>2.9964509999999998E-3</v>
      </c>
    </row>
    <row r="347" spans="1:19" x14ac:dyDescent="0.2">
      <c r="A347" s="1">
        <v>8.3040000000000003</v>
      </c>
      <c r="B347" s="14">
        <v>713.85915490000002</v>
      </c>
      <c r="C347" s="14">
        <v>71.830985920000003</v>
      </c>
      <c r="D347" s="14">
        <v>9.9526467840000006</v>
      </c>
      <c r="E347" s="29">
        <f t="shared" si="43"/>
        <v>230.81471342575907</v>
      </c>
      <c r="F347" s="29">
        <f t="shared" si="46"/>
        <v>0.64500934257399689</v>
      </c>
      <c r="G347" s="29">
        <f t="shared" si="44"/>
        <v>2.7944897142853174E-3</v>
      </c>
      <c r="I347" s="43"/>
      <c r="Q347" s="46">
        <v>230.0018863</v>
      </c>
      <c r="R347" s="46">
        <v>0.69350361500000002</v>
      </c>
      <c r="S347" s="46">
        <v>3.0152080000000001E-3</v>
      </c>
    </row>
    <row r="348" spans="1:19" x14ac:dyDescent="0.2">
      <c r="A348" s="1">
        <v>8.3279999999999994</v>
      </c>
      <c r="B348" s="14">
        <v>707.9014085</v>
      </c>
      <c r="C348" s="14">
        <v>70.873239440000006</v>
      </c>
      <c r="D348" s="14">
        <v>9.9658995249999993</v>
      </c>
      <c r="E348" s="29">
        <f t="shared" si="43"/>
        <v>230.6206981883555</v>
      </c>
      <c r="F348" s="29">
        <f t="shared" si="46"/>
        <v>0.65079179687561917</v>
      </c>
      <c r="G348" s="29">
        <f t="shared" si="44"/>
        <v>2.8219140865842671E-3</v>
      </c>
      <c r="I348" s="43"/>
      <c r="Q348" s="46">
        <v>229.79343950000001</v>
      </c>
      <c r="R348" s="46">
        <v>0.69867563399999999</v>
      </c>
      <c r="S348" s="46">
        <v>3.040451E-3</v>
      </c>
    </row>
    <row r="349" spans="1:19" x14ac:dyDescent="0.2">
      <c r="A349" s="1">
        <v>8.3520000000000003</v>
      </c>
      <c r="B349" s="14">
        <v>701.83098589999997</v>
      </c>
      <c r="C349" s="14">
        <v>70.309859149999994</v>
      </c>
      <c r="D349" s="14">
        <v>9.9790095569999995</v>
      </c>
      <c r="E349" s="29">
        <f t="shared" si="43"/>
        <v>230.42855705259029</v>
      </c>
      <c r="F349" s="29">
        <f t="shared" si="46"/>
        <v>0.65501039290556395</v>
      </c>
      <c r="G349" s="29">
        <f t="shared" si="44"/>
        <v>2.8425747280796977E-3</v>
      </c>
      <c r="I349" s="43"/>
      <c r="Q349" s="46">
        <v>229.5873167</v>
      </c>
      <c r="R349" s="46">
        <v>0.70213952400000001</v>
      </c>
      <c r="S349" s="46">
        <v>3.0582679999999998E-3</v>
      </c>
    </row>
    <row r="350" spans="1:19" x14ac:dyDescent="0.2">
      <c r="A350" s="1">
        <v>8.3759999999999994</v>
      </c>
      <c r="B350" s="14">
        <v>694.77464789999999</v>
      </c>
      <c r="C350" s="14">
        <v>69.380281690000004</v>
      </c>
      <c r="D350" s="14">
        <v>9.9861725870000004</v>
      </c>
      <c r="E350" s="29">
        <f t="shared" si="43"/>
        <v>230.32348308745875</v>
      </c>
      <c r="F350" s="29">
        <f t="shared" si="46"/>
        <v>0.66017509185887102</v>
      </c>
      <c r="G350" s="29">
        <f t="shared" si="44"/>
        <v>2.8662951906132318E-3</v>
      </c>
      <c r="I350" s="43"/>
      <c r="Q350" s="46">
        <v>229.47472980000001</v>
      </c>
      <c r="R350" s="46">
        <v>0.70707890200000001</v>
      </c>
      <c r="S350" s="46">
        <v>3.0812930000000001E-3</v>
      </c>
    </row>
    <row r="351" spans="1:19" x14ac:dyDescent="0.2">
      <c r="A351" s="1">
        <v>8.4</v>
      </c>
      <c r="B351" s="14">
        <v>688.9863014</v>
      </c>
      <c r="C351" s="14">
        <v>68.808219179999995</v>
      </c>
      <c r="D351" s="14">
        <v>9.9995747510000008</v>
      </c>
      <c r="E351" s="29">
        <f t="shared" si="43"/>
        <v>230.12670874233848</v>
      </c>
      <c r="F351" s="29">
        <f xml:space="preserve"> E351^3*SQRT(1/C351+1/B351)/((2*H$10+H$7*E351)*SQRT(11*73))</f>
        <v>0.6554329483551925</v>
      </c>
      <c r="G351" s="29">
        <f t="shared" si="44"/>
        <v>2.8481394095330693E-3</v>
      </c>
      <c r="I351" s="43"/>
      <c r="Q351" s="46">
        <v>229.26414399999999</v>
      </c>
      <c r="R351" s="46">
        <v>0.70087135</v>
      </c>
      <c r="S351" s="46">
        <v>3.0570469999999998E-3</v>
      </c>
    </row>
    <row r="352" spans="1:19" x14ac:dyDescent="0.2">
      <c r="A352" s="1">
        <v>8.4239999999999995</v>
      </c>
      <c r="B352" s="14">
        <v>682.60273970000003</v>
      </c>
      <c r="C352" s="14">
        <v>68.095890409999996</v>
      </c>
      <c r="D352" s="14">
        <v>10.005868680000001</v>
      </c>
      <c r="E352" s="29">
        <f t="shared" si="43"/>
        <v>230.03421764046837</v>
      </c>
      <c r="F352" s="29">
        <f t="shared" ref="F352:F360" si="47" xml:space="preserve"> E352^3*SQRT(1/C352+1/B352)/((2*H$10+H$7*E352)*SQRT(11*73))</f>
        <v>0.65961089159525732</v>
      </c>
      <c r="G352" s="29">
        <f t="shared" si="44"/>
        <v>2.8674468449132865E-3</v>
      </c>
      <c r="I352" s="43"/>
      <c r="Q352" s="46">
        <v>229.16527880000001</v>
      </c>
      <c r="R352" s="46">
        <v>0.70479667700000004</v>
      </c>
      <c r="S352" s="46">
        <v>3.0754950000000001E-3</v>
      </c>
    </row>
    <row r="353" spans="1:19" x14ac:dyDescent="0.2">
      <c r="A353" s="1">
        <v>8.4480000000000004</v>
      </c>
      <c r="B353" s="14">
        <v>675.80821920000005</v>
      </c>
      <c r="C353" s="14">
        <v>67.424657530000005</v>
      </c>
      <c r="D353" s="14">
        <v>10.01461347</v>
      </c>
      <c r="E353" s="29">
        <f t="shared" si="43"/>
        <v>229.90562203189796</v>
      </c>
      <c r="F353" s="29">
        <f t="shared" si="47"/>
        <v>0.66400248412926133</v>
      </c>
      <c r="G353" s="29">
        <f t="shared" si="44"/>
        <v>2.8881524438629652E-3</v>
      </c>
      <c r="I353" s="43"/>
      <c r="Q353" s="46">
        <v>229.0279481</v>
      </c>
      <c r="R353" s="46">
        <v>0.70872113800000003</v>
      </c>
      <c r="S353" s="46">
        <v>3.0944739999999998E-3</v>
      </c>
    </row>
    <row r="354" spans="1:19" x14ac:dyDescent="0.2">
      <c r="A354" s="1">
        <v>8.4719999999999995</v>
      </c>
      <c r="B354" s="14">
        <v>668.84931510000001</v>
      </c>
      <c r="C354" s="14">
        <v>66.767123290000001</v>
      </c>
      <c r="D354" s="14">
        <v>10.015307119999999</v>
      </c>
      <c r="E354" s="29">
        <f t="shared" si="43"/>
        <v>229.89541718947351</v>
      </c>
      <c r="F354" s="29">
        <f t="shared" si="47"/>
        <v>0.66736992015525165</v>
      </c>
      <c r="G354" s="29">
        <f t="shared" si="44"/>
        <v>2.9029283328654769E-3</v>
      </c>
      <c r="I354" s="43"/>
      <c r="Q354" s="46">
        <v>229.0170565</v>
      </c>
      <c r="R354" s="46">
        <v>0.71225365699999998</v>
      </c>
      <c r="S354" s="46">
        <v>3.110046E-3</v>
      </c>
    </row>
    <row r="355" spans="1:19" x14ac:dyDescent="0.2">
      <c r="A355" s="1">
        <v>8.4960000000000004</v>
      </c>
      <c r="B355" s="14">
        <v>662.17808219999995</v>
      </c>
      <c r="C355" s="14">
        <v>66.315068490000002</v>
      </c>
      <c r="D355" s="14">
        <v>10.01621409</v>
      </c>
      <c r="E355" s="29">
        <f t="shared" si="43"/>
        <v>229.88207303346678</v>
      </c>
      <c r="F355" s="29">
        <f t="shared" si="47"/>
        <v>0.66985614365147328</v>
      </c>
      <c r="G355" s="29">
        <f t="shared" si="44"/>
        <v>2.9139120541772476E-3</v>
      </c>
      <c r="I355" s="43"/>
      <c r="Q355" s="46">
        <v>229.00281570000001</v>
      </c>
      <c r="R355" s="46">
        <v>0.71482600299999999</v>
      </c>
      <c r="S355" s="46">
        <v>3.121473E-3</v>
      </c>
    </row>
    <row r="356" spans="1:19" x14ac:dyDescent="0.2">
      <c r="A356" s="1">
        <v>8.52</v>
      </c>
      <c r="B356" s="14">
        <v>656.56164379999996</v>
      </c>
      <c r="C356" s="14">
        <v>65.273972599999993</v>
      </c>
      <c r="D356" s="14">
        <v>10.016029659999999</v>
      </c>
      <c r="E356" s="29">
        <f t="shared" si="43"/>
        <v>229.88478662413266</v>
      </c>
      <c r="F356" s="29">
        <f t="shared" si="47"/>
        <v>0.67492925511469382</v>
      </c>
      <c r="G356" s="29">
        <f t="shared" si="44"/>
        <v>2.9359457188361921E-3</v>
      </c>
      <c r="I356" s="43"/>
      <c r="Q356" s="46">
        <v>229.00571149999999</v>
      </c>
      <c r="R356" s="46">
        <v>0.72025631400000001</v>
      </c>
      <c r="S356" s="46">
        <v>3.1451460000000001E-3</v>
      </c>
    </row>
    <row r="357" spans="1:19" x14ac:dyDescent="0.2">
      <c r="A357" s="1">
        <v>8.5440000000000005</v>
      </c>
      <c r="B357" s="14">
        <v>649.39726029999997</v>
      </c>
      <c r="C357" s="14">
        <v>64.808219179999995</v>
      </c>
      <c r="D357" s="14">
        <v>10.016250080000001</v>
      </c>
      <c r="E357" s="29">
        <f t="shared" si="43"/>
        <v>229.88154349310494</v>
      </c>
      <c r="F357" s="29">
        <f t="shared" si="47"/>
        <v>0.67749587233924546</v>
      </c>
      <c r="G357" s="29">
        <f t="shared" si="44"/>
        <v>2.947152094267917E-3</v>
      </c>
      <c r="I357" s="43"/>
      <c r="Q357" s="46">
        <v>229.0022506</v>
      </c>
      <c r="R357" s="46">
        <v>0.72297535700000004</v>
      </c>
      <c r="S357" s="46">
        <v>3.1570669999999999E-3</v>
      </c>
    </row>
    <row r="358" spans="1:19" x14ac:dyDescent="0.2">
      <c r="A358" s="1">
        <v>8.5679999999999996</v>
      </c>
      <c r="B358" s="14">
        <v>642.46575340000004</v>
      </c>
      <c r="C358" s="14">
        <v>64.027397260000001</v>
      </c>
      <c r="D358" s="14">
        <v>10.019817099999999</v>
      </c>
      <c r="E358" s="29">
        <f t="shared" si="43"/>
        <v>229.8290511832177</v>
      </c>
      <c r="F358" s="29">
        <f t="shared" si="47"/>
        <v>0.68204112527335059</v>
      </c>
      <c r="G358" s="29">
        <f t="shared" si="44"/>
        <v>2.9676018839308238E-3</v>
      </c>
      <c r="I358" s="43"/>
      <c r="Q358" s="46">
        <v>228.94624709999999</v>
      </c>
      <c r="R358" s="46">
        <v>0.72749980599999997</v>
      </c>
      <c r="S358" s="46">
        <v>3.1776009999999999E-3</v>
      </c>
    </row>
    <row r="359" spans="1:19" x14ac:dyDescent="0.2">
      <c r="A359" s="1">
        <v>8.5920000000000005</v>
      </c>
      <c r="B359" s="14">
        <v>635.35616440000001</v>
      </c>
      <c r="C359" s="14">
        <v>63.561643840000002</v>
      </c>
      <c r="D359" s="14">
        <v>10.025820120000001</v>
      </c>
      <c r="E359" s="29">
        <f t="shared" si="43"/>
        <v>229.74067103982298</v>
      </c>
      <c r="F359" s="29">
        <f t="shared" si="47"/>
        <v>0.68545155868861674</v>
      </c>
      <c r="G359" s="29">
        <f t="shared" si="44"/>
        <v>2.9835882152960255E-3</v>
      </c>
      <c r="I359" s="43"/>
      <c r="Q359" s="46">
        <v>228.8520121</v>
      </c>
      <c r="R359" s="46">
        <v>0.73058198100000005</v>
      </c>
      <c r="S359" s="46">
        <v>3.1923770000000001E-3</v>
      </c>
    </row>
    <row r="360" spans="1:19" x14ac:dyDescent="0.2">
      <c r="A360" s="1">
        <v>8.6159999999999997</v>
      </c>
      <c r="B360" s="14">
        <v>628.94520550000004</v>
      </c>
      <c r="C360" s="14">
        <v>62.945205479999998</v>
      </c>
      <c r="D360" s="14">
        <v>10.03554901</v>
      </c>
      <c r="E360" s="29">
        <f t="shared" si="43"/>
        <v>229.59732951536378</v>
      </c>
      <c r="F360" s="29">
        <f t="shared" si="47"/>
        <v>0.69012074602056195</v>
      </c>
      <c r="G360" s="29">
        <f t="shared" si="44"/>
        <v>3.0057873385429847E-3</v>
      </c>
      <c r="I360" s="43"/>
      <c r="Q360" s="46">
        <v>228.69932800000001</v>
      </c>
      <c r="R360" s="46">
        <v>0.73464045099999997</v>
      </c>
      <c r="S360" s="46">
        <v>3.2122549999999998E-3</v>
      </c>
    </row>
    <row r="361" spans="1:19" x14ac:dyDescent="0.2">
      <c r="A361" s="1">
        <v>8.64</v>
      </c>
      <c r="B361" s="14">
        <v>624.08000000000004</v>
      </c>
      <c r="C361" s="14">
        <v>62.333333330000002</v>
      </c>
      <c r="D361" s="14">
        <v>10.04835709</v>
      </c>
      <c r="E361" s="29">
        <f t="shared" si="43"/>
        <v>229.40841540303049</v>
      </c>
      <c r="F361" s="29">
        <f xml:space="preserve"> E361^3*SQRT(1/C361+1/B361)/((2*H$10+H$7*E361)*SQRT(11*75))</f>
        <v>0.68585533589700598</v>
      </c>
      <c r="G361" s="29">
        <f t="shared" si="44"/>
        <v>2.9896694708957299E-3</v>
      </c>
      <c r="I361" s="43"/>
      <c r="Q361" s="46">
        <v>228.49839489999999</v>
      </c>
      <c r="R361" s="46">
        <v>0.72887678</v>
      </c>
      <c r="S361" s="46">
        <v>3.1898550000000001E-3</v>
      </c>
    </row>
    <row r="362" spans="1:19" x14ac:dyDescent="0.2">
      <c r="A362" s="1">
        <v>8.6639999999999997</v>
      </c>
      <c r="B362" s="14">
        <v>617.76</v>
      </c>
      <c r="C362" s="14">
        <v>61.68</v>
      </c>
      <c r="D362" s="14">
        <v>10.05440565</v>
      </c>
      <c r="E362" s="29">
        <f t="shared" si="43"/>
        <v>229.31911909086816</v>
      </c>
      <c r="F362" s="29">
        <f t="shared" ref="F362:F370" si="48" xml:space="preserve"> E362^3*SQRT(1/C362+1/B362)/((2*H$10+H$7*E362)*SQRT(11*75))</f>
        <v>0.69029466942895412</v>
      </c>
      <c r="G362" s="29">
        <f t="shared" si="44"/>
        <v>3.0101923998557814E-3</v>
      </c>
      <c r="I362" s="43"/>
      <c r="Q362" s="46">
        <v>228.4035355</v>
      </c>
      <c r="R362" s="46">
        <v>0.73300452400000005</v>
      </c>
      <c r="S362" s="46">
        <v>3.2092520000000001E-3</v>
      </c>
    </row>
    <row r="363" spans="1:19" x14ac:dyDescent="0.2">
      <c r="A363" s="1">
        <v>8.6880000000000006</v>
      </c>
      <c r="B363" s="14">
        <v>611.85333330000003</v>
      </c>
      <c r="C363" s="14">
        <v>60.8</v>
      </c>
      <c r="D363" s="14">
        <v>10.06737435</v>
      </c>
      <c r="E363" s="29">
        <f t="shared" si="43"/>
        <v>229.12747737119739</v>
      </c>
      <c r="F363" s="29">
        <f t="shared" si="48"/>
        <v>0.69692668429525439</v>
      </c>
      <c r="G363" s="29">
        <f t="shared" si="44"/>
        <v>3.0416547691755019E-3</v>
      </c>
      <c r="I363" s="43"/>
      <c r="Q363" s="46">
        <v>228.2002142</v>
      </c>
      <c r="R363" s="46">
        <v>0.738750503</v>
      </c>
      <c r="S363" s="46">
        <v>3.2372910000000002E-3</v>
      </c>
    </row>
    <row r="364" spans="1:19" x14ac:dyDescent="0.2">
      <c r="A364" s="1">
        <v>8.7119999999999997</v>
      </c>
      <c r="B364" s="14">
        <v>606.29333329999997</v>
      </c>
      <c r="C364" s="14">
        <v>60.09333333</v>
      </c>
      <c r="D364" s="14">
        <v>10.082435609999999</v>
      </c>
      <c r="E364" s="29">
        <f t="shared" si="43"/>
        <v>228.9045957719855</v>
      </c>
      <c r="F364" s="29">
        <f t="shared" si="48"/>
        <v>0.70306914454494596</v>
      </c>
      <c r="G364" s="29">
        <f t="shared" si="44"/>
        <v>3.0714505411035139E-3</v>
      </c>
      <c r="I364" s="43"/>
      <c r="Q364" s="46">
        <v>227.96420219999999</v>
      </c>
      <c r="R364" s="46">
        <v>0.74370968500000001</v>
      </c>
      <c r="S364" s="46">
        <v>3.2623970000000002E-3</v>
      </c>
    </row>
    <row r="365" spans="1:19" x14ac:dyDescent="0.2">
      <c r="A365" s="1">
        <v>8.7360000000000007</v>
      </c>
      <c r="B365" s="14">
        <v>599.91999999999996</v>
      </c>
      <c r="C365" s="14">
        <v>59.253333329999997</v>
      </c>
      <c r="D365" s="14">
        <v>10.09858155</v>
      </c>
      <c r="E365" s="29">
        <f t="shared" si="43"/>
        <v>228.66527344923185</v>
      </c>
      <c r="F365" s="29">
        <f t="shared" si="48"/>
        <v>0.71026793830747781</v>
      </c>
      <c r="G365" s="29">
        <f t="shared" si="44"/>
        <v>3.1061469351845905E-3</v>
      </c>
      <c r="I365" s="43"/>
      <c r="Q365" s="46">
        <v>227.7113348</v>
      </c>
      <c r="R365" s="46">
        <v>0.74960381499999995</v>
      </c>
      <c r="S365" s="46">
        <v>3.291904E-3</v>
      </c>
    </row>
    <row r="366" spans="1:19" x14ac:dyDescent="0.2">
      <c r="A366" s="1">
        <v>8.76</v>
      </c>
      <c r="B366" s="14">
        <v>593.66666669999995</v>
      </c>
      <c r="C366" s="14">
        <v>58.626666669999999</v>
      </c>
      <c r="D366" s="14">
        <v>10.11584635</v>
      </c>
      <c r="E366" s="29">
        <f t="shared" si="43"/>
        <v>228.40890816434501</v>
      </c>
      <c r="F366" s="29">
        <f t="shared" si="48"/>
        <v>0.71661327863859103</v>
      </c>
      <c r="G366" s="29">
        <f t="shared" si="44"/>
        <v>3.1374138793350947E-3</v>
      </c>
      <c r="I366" s="43"/>
      <c r="Q366" s="46">
        <v>227.4411106</v>
      </c>
      <c r="R366" s="46">
        <v>0.75439752999999998</v>
      </c>
      <c r="S366" s="46">
        <v>3.3168920000000001E-3</v>
      </c>
    </row>
    <row r="367" spans="1:19" x14ac:dyDescent="0.2">
      <c r="A367" s="1">
        <v>8.7840000000000007</v>
      </c>
      <c r="B367" s="14">
        <v>588.20000000000005</v>
      </c>
      <c r="C367" s="14">
        <v>58.09333333</v>
      </c>
      <c r="D367" s="14">
        <v>10.13074986</v>
      </c>
      <c r="E367" s="29">
        <f t="shared" si="43"/>
        <v>228.1872133634117</v>
      </c>
      <c r="F367" s="29">
        <f t="shared" si="48"/>
        <v>0.72216011964000004</v>
      </c>
      <c r="G367" s="29">
        <f t="shared" si="44"/>
        <v>3.1647703173003192E-3</v>
      </c>
      <c r="I367" s="43"/>
      <c r="Q367" s="46">
        <v>227.20798590000001</v>
      </c>
      <c r="R367" s="46">
        <v>0.75854211400000005</v>
      </c>
      <c r="S367" s="46">
        <v>3.338536E-3</v>
      </c>
    </row>
    <row r="368" spans="1:19" x14ac:dyDescent="0.2">
      <c r="A368" s="1">
        <v>8.8079999999999998</v>
      </c>
      <c r="B368" s="14">
        <v>582.94666670000004</v>
      </c>
      <c r="C368" s="14">
        <v>57.36</v>
      </c>
      <c r="D368" s="14">
        <v>10.14523432</v>
      </c>
      <c r="E368" s="29">
        <f t="shared" si="43"/>
        <v>227.97139398923099</v>
      </c>
      <c r="F368" s="29">
        <f t="shared" si="48"/>
        <v>0.72888571318878914</v>
      </c>
      <c r="G368" s="29">
        <f t="shared" si="44"/>
        <v>3.1972683082475716E-3</v>
      </c>
      <c r="I368" s="43"/>
      <c r="Q368" s="46">
        <v>226.9815443</v>
      </c>
      <c r="R368" s="46">
        <v>0.76390875700000005</v>
      </c>
      <c r="S368" s="46">
        <v>3.3655099999999999E-3</v>
      </c>
    </row>
    <row r="369" spans="1:20" x14ac:dyDescent="0.2">
      <c r="A369" s="1">
        <v>8.8320000000000007</v>
      </c>
      <c r="B369" s="14">
        <v>576.90666669999996</v>
      </c>
      <c r="C369" s="14">
        <v>56.56</v>
      </c>
      <c r="D369" s="14">
        <v>10.155274500000001</v>
      </c>
      <c r="E369" s="29">
        <f t="shared" si="43"/>
        <v>227.82158267802848</v>
      </c>
      <c r="F369" s="29">
        <f t="shared" si="48"/>
        <v>0.73549098785979494</v>
      </c>
      <c r="G369" s="29">
        <f t="shared" si="44"/>
        <v>3.2283639645293667E-3</v>
      </c>
      <c r="I369" s="43"/>
      <c r="Q369" s="46">
        <v>226.82465730000001</v>
      </c>
      <c r="R369" s="46">
        <v>0.76962314600000004</v>
      </c>
      <c r="S369" s="46">
        <v>3.3930309999999999E-3</v>
      </c>
    </row>
    <row r="370" spans="1:20" x14ac:dyDescent="0.2">
      <c r="A370" s="1">
        <v>8.8559999999999999</v>
      </c>
      <c r="B370" s="14">
        <v>571.48</v>
      </c>
      <c r="C370" s="14">
        <v>56.173333329999998</v>
      </c>
      <c r="D370" s="14">
        <v>10.16145758</v>
      </c>
      <c r="E370" s="29">
        <f t="shared" si="43"/>
        <v>227.72923591489783</v>
      </c>
      <c r="F370" s="29">
        <f t="shared" si="48"/>
        <v>0.73909322095456353</v>
      </c>
      <c r="G370" s="29">
        <f t="shared" si="44"/>
        <v>3.2454911552540484E-3</v>
      </c>
      <c r="I370" s="43"/>
      <c r="Q370" s="46">
        <v>226.72807220000001</v>
      </c>
      <c r="R370" s="46">
        <v>0.77263627999999995</v>
      </c>
      <c r="S370" s="46">
        <v>3.407766E-3</v>
      </c>
    </row>
    <row r="371" spans="1:20" x14ac:dyDescent="0.2">
      <c r="A371" s="1">
        <v>8.8800000000000008</v>
      </c>
      <c r="B371" s="14">
        <v>567.14285710000001</v>
      </c>
      <c r="C371" s="14">
        <v>55.701298700000002</v>
      </c>
      <c r="D371" s="14">
        <v>10.16595324</v>
      </c>
      <c r="E371" s="29">
        <f t="shared" si="43"/>
        <v>227.66204884778409</v>
      </c>
      <c r="F371" s="29">
        <f xml:space="preserve"> E371^3*SQRT(1/C371+1/B371)/((2*H$10+H$7*E371)*SQRT(11*77))</f>
        <v>0.73320606463489979</v>
      </c>
      <c r="G371" s="29">
        <f t="shared" si="44"/>
        <v>3.2205897660401218E-3</v>
      </c>
      <c r="I371" s="43"/>
      <c r="Q371" s="46">
        <v>226.657861</v>
      </c>
      <c r="R371" s="46">
        <v>0.76593238200000002</v>
      </c>
      <c r="S371" s="46">
        <v>3.3792449999999999E-3</v>
      </c>
    </row>
    <row r="372" spans="1:20" x14ac:dyDescent="0.2">
      <c r="A372" s="1">
        <v>8.9039999999999999</v>
      </c>
      <c r="B372" s="14">
        <v>561.92207789999998</v>
      </c>
      <c r="C372" s="14">
        <v>55.220779219999997</v>
      </c>
      <c r="D372" s="14">
        <v>10.170443540000001</v>
      </c>
      <c r="E372" s="29">
        <f t="shared" si="43"/>
        <v>227.59490576767217</v>
      </c>
      <c r="F372" s="29">
        <f t="shared" ref="F372:F380" si="49" xml:space="preserve"> E372^3*SQRT(1/C372+1/B372)/((2*H$10+H$7*E372)*SQRT(11*77))</f>
        <v>0.73713149196865768</v>
      </c>
      <c r="G372" s="29">
        <f t="shared" si="44"/>
        <v>3.2387873071338339E-3</v>
      </c>
      <c r="I372" s="43"/>
      <c r="Q372" s="46">
        <v>226.58774629999999</v>
      </c>
      <c r="R372" s="46">
        <v>0.76947773699999999</v>
      </c>
      <c r="S372" s="46">
        <v>3.3959369999999999E-3</v>
      </c>
    </row>
    <row r="373" spans="1:20" x14ac:dyDescent="0.2">
      <c r="A373" s="1">
        <v>8.9280000000000008</v>
      </c>
      <c r="B373" s="14">
        <v>556.84415579999995</v>
      </c>
      <c r="C373" s="14">
        <v>54.727272730000003</v>
      </c>
      <c r="D373" s="14">
        <v>10.17647539</v>
      </c>
      <c r="E373" s="29">
        <f t="shared" si="43"/>
        <v>227.50465470879857</v>
      </c>
      <c r="F373" s="29">
        <f t="shared" si="49"/>
        <v>0.74143203628433041</v>
      </c>
      <c r="G373" s="29">
        <f t="shared" si="44"/>
        <v>3.2589752382576466E-3</v>
      </c>
      <c r="I373" s="43"/>
      <c r="Q373" s="46">
        <v>226.49358090000001</v>
      </c>
      <c r="R373" s="46">
        <v>0.77321127499999998</v>
      </c>
      <c r="S373" s="46">
        <v>3.4138329999999998E-3</v>
      </c>
    </row>
    <row r="374" spans="1:20" x14ac:dyDescent="0.2">
      <c r="A374" s="1">
        <v>8.952</v>
      </c>
      <c r="B374" s="14">
        <v>551.10389610000004</v>
      </c>
      <c r="C374" s="14">
        <v>54.168831169999997</v>
      </c>
      <c r="D374" s="14">
        <v>10.17732337</v>
      </c>
      <c r="E374" s="29">
        <f t="shared" si="43"/>
        <v>227.49196157493949</v>
      </c>
      <c r="F374" s="29">
        <f t="shared" si="49"/>
        <v>0.74538672134110029</v>
      </c>
      <c r="G374" s="29">
        <f t="shared" si="44"/>
        <v>3.2765409211857272E-3</v>
      </c>
      <c r="I374" s="43"/>
      <c r="Q374" s="46">
        <v>226.4803446</v>
      </c>
      <c r="R374" s="46">
        <v>0.77722815199999995</v>
      </c>
      <c r="S374" s="46">
        <v>3.4317689999999999E-3</v>
      </c>
    </row>
    <row r="375" spans="1:20" x14ac:dyDescent="0.2">
      <c r="A375" s="1">
        <v>8.9760000000000009</v>
      </c>
      <c r="B375" s="14">
        <v>546.24675319999994</v>
      </c>
      <c r="C375" s="14">
        <v>53.779220780000003</v>
      </c>
      <c r="D375" s="14">
        <v>10.17498947</v>
      </c>
      <c r="E375" s="29">
        <f t="shared" si="43"/>
        <v>227.52689379613571</v>
      </c>
      <c r="F375" s="29">
        <f t="shared" si="49"/>
        <v>0.74775252520855218</v>
      </c>
      <c r="G375" s="29">
        <f t="shared" si="44"/>
        <v>3.2864357823059768E-3</v>
      </c>
      <c r="I375" s="43"/>
      <c r="Q375" s="46">
        <v>226.51677599999999</v>
      </c>
      <c r="R375" s="46">
        <v>0.77999101400000004</v>
      </c>
      <c r="S375" s="46">
        <v>3.4434140000000001E-3</v>
      </c>
    </row>
    <row r="376" spans="1:20" x14ac:dyDescent="0.2">
      <c r="A376" s="1">
        <v>9</v>
      </c>
      <c r="B376" s="14">
        <v>541.07792210000002</v>
      </c>
      <c r="C376" s="14">
        <v>53.18181818</v>
      </c>
      <c r="D376" s="14">
        <v>10.177465700000001</v>
      </c>
      <c r="E376" s="29">
        <f t="shared" si="43"/>
        <v>227.48983095531293</v>
      </c>
      <c r="F376" s="29">
        <f t="shared" si="49"/>
        <v>0.75229442642052824</v>
      </c>
      <c r="G376" s="29">
        <f t="shared" si="44"/>
        <v>3.3069365046400935E-3</v>
      </c>
      <c r="I376" s="43"/>
      <c r="Q376" s="46">
        <v>226.47812300000001</v>
      </c>
      <c r="R376" s="46">
        <v>0.78441274900000002</v>
      </c>
      <c r="S376" s="46">
        <v>3.4635249999999999E-3</v>
      </c>
    </row>
    <row r="377" spans="1:20" x14ac:dyDescent="0.2">
      <c r="A377" s="1">
        <v>9.0239999999999991</v>
      </c>
      <c r="B377" s="14">
        <v>536.53246750000005</v>
      </c>
      <c r="C377" s="14">
        <v>52.727272730000003</v>
      </c>
      <c r="D377" s="14">
        <v>10.17828933</v>
      </c>
      <c r="E377" s="29">
        <f t="shared" si="43"/>
        <v>227.47750083725626</v>
      </c>
      <c r="F377" s="29">
        <f t="shared" si="49"/>
        <v>0.75566226190890728</v>
      </c>
      <c r="G377" s="29">
        <f t="shared" si="44"/>
        <v>3.3219208894400905E-3</v>
      </c>
      <c r="I377" s="43"/>
      <c r="Q377" s="46">
        <v>226.46526729999999</v>
      </c>
      <c r="R377" s="46">
        <v>0.78781855999999995</v>
      </c>
      <c r="S377" s="46">
        <v>3.4787609999999999E-3</v>
      </c>
    </row>
    <row r="378" spans="1:20" x14ac:dyDescent="0.2">
      <c r="A378" s="1">
        <v>9.048</v>
      </c>
      <c r="B378" s="14">
        <v>531.67532470000003</v>
      </c>
      <c r="C378" s="14">
        <v>52.168831169999997</v>
      </c>
      <c r="D378" s="14">
        <v>10.18043703</v>
      </c>
      <c r="E378" s="29">
        <f t="shared" si="43"/>
        <v>227.44534294418582</v>
      </c>
      <c r="F378" s="29">
        <f t="shared" si="49"/>
        <v>0.76000327305330673</v>
      </c>
      <c r="G378" s="29">
        <f t="shared" si="44"/>
        <v>3.3414765200965599E-3</v>
      </c>
      <c r="I378" s="43"/>
      <c r="Q378" s="46">
        <v>226.43174690000001</v>
      </c>
      <c r="R378" s="46">
        <v>0.79206623799999998</v>
      </c>
      <c r="S378" s="46">
        <v>3.498035E-3</v>
      </c>
    </row>
    <row r="379" spans="1:20" x14ac:dyDescent="0.2">
      <c r="A379" s="1">
        <v>9.0719999999999992</v>
      </c>
      <c r="B379" s="14">
        <v>526.0519481</v>
      </c>
      <c r="C379" s="14">
        <v>51.714285709999999</v>
      </c>
      <c r="D379" s="14">
        <v>10.18227145</v>
      </c>
      <c r="E379" s="29">
        <f t="shared" si="43"/>
        <v>227.41786914314042</v>
      </c>
      <c r="F379" s="29">
        <f t="shared" si="49"/>
        <v>0.763709812021097</v>
      </c>
      <c r="G379" s="29">
        <f t="shared" si="44"/>
        <v>3.3581785586971878E-3</v>
      </c>
      <c r="I379" s="43"/>
      <c r="Q379" s="46">
        <v>226.40311829999999</v>
      </c>
      <c r="R379" s="46">
        <v>0.79568984099999995</v>
      </c>
      <c r="S379" s="46">
        <v>3.5144830000000001E-3</v>
      </c>
    </row>
    <row r="380" spans="1:20" x14ac:dyDescent="0.2">
      <c r="A380" s="1">
        <v>9.0960000000000001</v>
      </c>
      <c r="B380" s="14">
        <v>521</v>
      </c>
      <c r="C380" s="14">
        <v>51.207792210000001</v>
      </c>
      <c r="D380" s="14">
        <v>10.18298152</v>
      </c>
      <c r="E380" s="29">
        <f t="shared" si="43"/>
        <v>227.40723288078112</v>
      </c>
      <c r="F380" s="29">
        <f t="shared" si="49"/>
        <v>0.76759139828609235</v>
      </c>
      <c r="G380" s="29">
        <f t="shared" si="44"/>
        <v>3.3754045047832944E-3</v>
      </c>
      <c r="I380" s="43"/>
      <c r="Q380" s="46">
        <v>226.3920373</v>
      </c>
      <c r="R380" s="46">
        <v>0.79964070300000001</v>
      </c>
      <c r="S380" s="46">
        <v>3.5321060000000001E-3</v>
      </c>
    </row>
    <row r="381" spans="1:20" x14ac:dyDescent="0.2">
      <c r="A381" s="1">
        <v>9.1199999999999992</v>
      </c>
      <c r="B381" s="14">
        <v>517.13924050000003</v>
      </c>
      <c r="C381" s="14">
        <v>50.696202530000001</v>
      </c>
      <c r="D381" s="14">
        <v>10.190921619999999</v>
      </c>
      <c r="E381" s="29">
        <f t="shared" si="43"/>
        <v>227.2882331369176</v>
      </c>
      <c r="F381" s="29">
        <f xml:space="preserve"> E381^3*SQRT(1/C381+1/B381)/((2*H$10+H$7*E381)*SQRT(11*79))</f>
        <v>0.76288222504272651</v>
      </c>
      <c r="G381" s="29">
        <f t="shared" si="44"/>
        <v>3.3564527935028166E-3</v>
      </c>
      <c r="I381" s="43"/>
      <c r="Q381" s="46">
        <v>226.26815010000001</v>
      </c>
      <c r="R381" s="46">
        <v>0.79369230700000004</v>
      </c>
      <c r="S381" s="46">
        <v>3.5077509999999999E-3</v>
      </c>
    </row>
    <row r="382" spans="1:20" s="15" customFormat="1" x14ac:dyDescent="0.2">
      <c r="A382" s="17">
        <v>9.1440000000000001</v>
      </c>
      <c r="B382" s="18">
        <v>511.48101270000001</v>
      </c>
      <c r="C382" s="18">
        <v>50.189873419999998</v>
      </c>
      <c r="D382" s="18">
        <v>10.202244520000001</v>
      </c>
      <c r="E382" s="36">
        <f t="shared" si="43"/>
        <v>227.1183304134299</v>
      </c>
      <c r="F382" s="36">
        <f t="shared" ref="F382:F390" si="50" xml:space="preserve"> E382^3*SQRT(1/C382+1/B382)/((2*H$10+H$7*E382)*SQRT(11*79))</f>
        <v>0.76870020827728347</v>
      </c>
      <c r="G382" s="36">
        <f t="shared" si="44"/>
        <v>3.3845802180651682E-3</v>
      </c>
      <c r="H382" s="27"/>
      <c r="I382" s="44"/>
      <c r="J382" s="45"/>
      <c r="K382" s="22"/>
      <c r="L382" s="22"/>
      <c r="M382" s="19"/>
      <c r="N382" s="19"/>
      <c r="P382" s="30"/>
      <c r="Q382" s="47">
        <v>226.091553</v>
      </c>
      <c r="R382" s="47">
        <v>0.798227519</v>
      </c>
      <c r="S382" s="47">
        <v>3.5305499999999999E-3</v>
      </c>
      <c r="T382" s="47"/>
    </row>
    <row r="383" spans="1:20" x14ac:dyDescent="0.2">
      <c r="A383" s="1">
        <v>9.1679999999999993</v>
      </c>
      <c r="B383" s="14">
        <v>507.26582280000002</v>
      </c>
      <c r="C383" s="14">
        <v>49.734177219999999</v>
      </c>
      <c r="D383" s="14">
        <v>10.21057392</v>
      </c>
      <c r="E383" s="29">
        <f t="shared" si="43"/>
        <v>226.99319002741925</v>
      </c>
      <c r="F383" s="29">
        <f t="shared" si="50"/>
        <v>0.77363857499818389</v>
      </c>
      <c r="G383" s="29">
        <f t="shared" si="44"/>
        <v>3.4082016949703803E-3</v>
      </c>
      <c r="I383" s="43"/>
      <c r="Q383" s="46">
        <v>225.96169760000001</v>
      </c>
      <c r="R383" s="46">
        <v>0.80221704800000004</v>
      </c>
      <c r="S383" s="46">
        <v>3.5502350000000001E-3</v>
      </c>
    </row>
    <row r="384" spans="1:20" x14ac:dyDescent="0.2">
      <c r="A384" s="1">
        <v>9.1920000000000002</v>
      </c>
      <c r="B384" s="14">
        <v>502.78481010000002</v>
      </c>
      <c r="C384" s="14">
        <v>49.316455699999999</v>
      </c>
      <c r="D384" s="14">
        <v>10.216463600000001</v>
      </c>
      <c r="E384" s="29">
        <f t="shared" si="43"/>
        <v>226.90462293881862</v>
      </c>
      <c r="F384" s="29">
        <f t="shared" si="50"/>
        <v>0.77796379761847168</v>
      </c>
      <c r="G384" s="29">
        <f t="shared" si="44"/>
        <v>3.4285938626655386E-3</v>
      </c>
      <c r="I384" s="43"/>
      <c r="Q384" s="46">
        <v>225.8699053</v>
      </c>
      <c r="R384" s="46">
        <v>0.805884814</v>
      </c>
      <c r="S384" s="46">
        <v>3.567916E-3</v>
      </c>
    </row>
    <row r="385" spans="1:19" x14ac:dyDescent="0.2">
      <c r="A385" s="1">
        <v>9.2159999999999993</v>
      </c>
      <c r="B385" s="14">
        <v>498.1265823</v>
      </c>
      <c r="C385" s="14">
        <v>48.924050630000004</v>
      </c>
      <c r="D385" s="14">
        <v>10.22824694</v>
      </c>
      <c r="E385" s="29">
        <f t="shared" si="43"/>
        <v>226.7272246875597</v>
      </c>
      <c r="F385" s="29">
        <f t="shared" si="50"/>
        <v>0.7832340730060291</v>
      </c>
      <c r="G385" s="29">
        <f t="shared" si="44"/>
        <v>3.4545215030323808E-3</v>
      </c>
      <c r="I385" s="43"/>
      <c r="Q385" s="46">
        <v>225.68632840000001</v>
      </c>
      <c r="R385" s="46">
        <v>0.80967883900000004</v>
      </c>
      <c r="S385" s="46">
        <v>3.5876290000000002E-3</v>
      </c>
    </row>
    <row r="386" spans="1:19" x14ac:dyDescent="0.2">
      <c r="A386" s="1">
        <v>9.24</v>
      </c>
      <c r="B386" s="14">
        <v>493.68354429999999</v>
      </c>
      <c r="C386" s="14">
        <v>48.189873419999998</v>
      </c>
      <c r="D386" s="14">
        <v>10.240268410000001</v>
      </c>
      <c r="E386" s="29">
        <f t="shared" si="43"/>
        <v>226.54595589803188</v>
      </c>
      <c r="F386" s="29">
        <f t="shared" si="50"/>
        <v>0.79115877657630684</v>
      </c>
      <c r="G386" s="29">
        <f t="shared" si="44"/>
        <v>3.4922661648941846E-3</v>
      </c>
      <c r="I386" s="43"/>
      <c r="Q386" s="46">
        <v>225.49913860000001</v>
      </c>
      <c r="R386" s="46">
        <v>0.81612793500000003</v>
      </c>
      <c r="S386" s="46">
        <v>3.6192059999999998E-3</v>
      </c>
    </row>
    <row r="387" spans="1:19" x14ac:dyDescent="0.2">
      <c r="A387" s="1">
        <v>9.2639999999999993</v>
      </c>
      <c r="B387" s="14">
        <v>488.86075949999997</v>
      </c>
      <c r="C387" s="14">
        <v>47.468354429999998</v>
      </c>
      <c r="D387" s="14">
        <v>10.248893170000001</v>
      </c>
      <c r="E387" s="29">
        <f t="shared" ref="E387:E450" si="51" xml:space="preserve"> (2*H$10)/(-H$7+SQRT((H$7)^2+4*H$10*(LN(D387)-H$4)))</f>
        <v>226.41572427114295</v>
      </c>
      <c r="F387" s="29">
        <f t="shared" si="50"/>
        <v>0.79856928186690135</v>
      </c>
      <c r="G387" s="29">
        <f t="shared" si="44"/>
        <v>3.5270045154221661E-3</v>
      </c>
      <c r="I387" s="43"/>
      <c r="Q387" s="46">
        <v>225.364901</v>
      </c>
      <c r="R387" s="46">
        <v>0.82249296999999999</v>
      </c>
      <c r="S387" s="46">
        <v>3.6496050000000002E-3</v>
      </c>
    </row>
    <row r="388" spans="1:19" x14ac:dyDescent="0.2">
      <c r="A388" s="1">
        <v>9.2880000000000003</v>
      </c>
      <c r="B388" s="14">
        <v>484.37974680000002</v>
      </c>
      <c r="C388" s="14">
        <v>47.177215189999998</v>
      </c>
      <c r="D388" s="14">
        <v>10.257521479999999</v>
      </c>
      <c r="E388" s="29">
        <f t="shared" si="51"/>
        <v>226.28528516487842</v>
      </c>
      <c r="F388" s="29">
        <f t="shared" si="50"/>
        <v>0.80276619232036672</v>
      </c>
      <c r="G388" s="29">
        <f t="shared" si="44"/>
        <v>3.5475845976261629E-3</v>
      </c>
      <c r="I388" s="43"/>
      <c r="Q388" s="46">
        <v>225.23065969999999</v>
      </c>
      <c r="R388" s="46">
        <v>0.82551465499999999</v>
      </c>
      <c r="S388" s="46">
        <v>3.6651969999999998E-3</v>
      </c>
    </row>
    <row r="389" spans="1:19" x14ac:dyDescent="0.2">
      <c r="A389" s="1">
        <v>9.3119999999999994</v>
      </c>
      <c r="B389" s="14">
        <v>479.835443</v>
      </c>
      <c r="C389" s="14">
        <v>46.784810129999997</v>
      </c>
      <c r="D389" s="14">
        <v>10.2657694</v>
      </c>
      <c r="E389" s="29">
        <f t="shared" si="51"/>
        <v>226.16045063115843</v>
      </c>
      <c r="F389" s="29">
        <f t="shared" si="50"/>
        <v>0.80774203274706535</v>
      </c>
      <c r="G389" s="29">
        <f t="shared" ref="G389:G452" si="52" xml:space="preserve"> F389/E389</f>
        <v>3.5715441426334938E-3</v>
      </c>
      <c r="I389" s="43"/>
      <c r="Q389" s="46">
        <v>225.10238519999999</v>
      </c>
      <c r="R389" s="46">
        <v>0.82936662400000005</v>
      </c>
      <c r="S389" s="46">
        <v>3.6843969999999998E-3</v>
      </c>
    </row>
    <row r="390" spans="1:19" x14ac:dyDescent="0.2">
      <c r="A390" s="1">
        <v>9.3360000000000003</v>
      </c>
      <c r="B390" s="14">
        <v>475.58227849999997</v>
      </c>
      <c r="C390" s="14">
        <v>46.164556959999999</v>
      </c>
      <c r="D390" s="14">
        <v>10.276417589999999</v>
      </c>
      <c r="E390" s="29">
        <f t="shared" si="51"/>
        <v>225.99907294232398</v>
      </c>
      <c r="F390" s="29">
        <f t="shared" si="50"/>
        <v>0.8150624140532402</v>
      </c>
      <c r="G390" s="29">
        <f t="shared" si="52"/>
        <v>3.60648565253738E-3</v>
      </c>
      <c r="I390" s="43"/>
      <c r="Q390" s="46">
        <v>224.93685189999999</v>
      </c>
      <c r="R390" s="46">
        <v>0.835215335</v>
      </c>
      <c r="S390" s="46">
        <v>3.7131099999999999E-3</v>
      </c>
    </row>
    <row r="391" spans="1:19" x14ac:dyDescent="0.2">
      <c r="A391" s="1">
        <v>9.36</v>
      </c>
      <c r="B391" s="14">
        <v>472.06172839999999</v>
      </c>
      <c r="C391" s="14">
        <v>45.802469139999999</v>
      </c>
      <c r="D391" s="14">
        <v>10.2880302</v>
      </c>
      <c r="E391" s="29">
        <f t="shared" si="51"/>
        <v>225.82279874516033</v>
      </c>
      <c r="F391" s="29">
        <f xml:space="preserve"> E391^3*SQRT(1/C391+1/B391)/((2*H$10+H$7*E391)*SQRT(11*81))</f>
        <v>0.81036586238116404</v>
      </c>
      <c r="G391" s="29">
        <f t="shared" si="52"/>
        <v>3.5885033171325497E-3</v>
      </c>
      <c r="I391" s="43"/>
      <c r="Q391" s="46">
        <v>224.75641830000001</v>
      </c>
      <c r="R391" s="46">
        <v>0.82856892100000001</v>
      </c>
      <c r="S391" s="46">
        <v>3.68652E-3</v>
      </c>
    </row>
    <row r="392" spans="1:19" x14ac:dyDescent="0.2">
      <c r="A392" s="1">
        <v>9.3840000000000003</v>
      </c>
      <c r="B392" s="14">
        <v>467.37037040000001</v>
      </c>
      <c r="C392" s="14">
        <v>45.395061730000002</v>
      </c>
      <c r="D392" s="14">
        <v>10.294895589999999</v>
      </c>
      <c r="E392" s="29">
        <f t="shared" si="51"/>
        <v>225.71844533195369</v>
      </c>
      <c r="F392" s="29">
        <f t="shared" ref="F392:F400" si="53" xml:space="preserve"> E392^3*SQRT(1/C392+1/B392)/((2*H$10+H$7*E392)*SQRT(11*81))</f>
        <v>0.81539407712786371</v>
      </c>
      <c r="G392" s="29">
        <f t="shared" si="52"/>
        <v>3.6124388324963929E-3</v>
      </c>
      <c r="I392" s="43"/>
      <c r="Q392" s="46">
        <v>224.6497913</v>
      </c>
      <c r="R392" s="46">
        <v>0.83260657900000001</v>
      </c>
      <c r="S392" s="46">
        <v>3.7062420000000002E-3</v>
      </c>
    </row>
    <row r="393" spans="1:19" x14ac:dyDescent="0.2">
      <c r="A393" s="1">
        <v>9.4079999999999995</v>
      </c>
      <c r="B393" s="14">
        <v>462.48148149999997</v>
      </c>
      <c r="C393" s="14">
        <v>44.962962959999999</v>
      </c>
      <c r="D393" s="14">
        <v>10.300032740000001</v>
      </c>
      <c r="E393" s="29">
        <f t="shared" si="51"/>
        <v>225.64029212439374</v>
      </c>
      <c r="F393" s="29">
        <f t="shared" si="53"/>
        <v>0.82036841176543795</v>
      </c>
      <c r="G393" s="29">
        <f t="shared" si="52"/>
        <v>3.6357354621450997E-3</v>
      </c>
      <c r="I393" s="43"/>
      <c r="Q393" s="46">
        <v>224.5700281</v>
      </c>
      <c r="R393" s="46">
        <v>0.83684894300000001</v>
      </c>
      <c r="S393" s="46">
        <v>3.7264500000000001E-3</v>
      </c>
    </row>
    <row r="394" spans="1:19" x14ac:dyDescent="0.2">
      <c r="A394" s="1">
        <v>9.4320000000000004</v>
      </c>
      <c r="B394" s="14">
        <v>458.2345679</v>
      </c>
      <c r="C394" s="14">
        <v>44.530864200000003</v>
      </c>
      <c r="D394" s="14">
        <v>10.308276129999999</v>
      </c>
      <c r="E394" s="29">
        <f t="shared" si="51"/>
        <v>225.51475791818524</v>
      </c>
      <c r="F394" s="29">
        <f t="shared" si="53"/>
        <v>0.8259987951948391</v>
      </c>
      <c r="G394" s="29">
        <f t="shared" si="52"/>
        <v>3.6627261240903095E-3</v>
      </c>
      <c r="I394" s="43"/>
      <c r="Q394" s="46">
        <v>224.44207549999999</v>
      </c>
      <c r="R394" s="46">
        <v>0.84122890699999997</v>
      </c>
      <c r="S394" s="46">
        <v>3.748089E-3</v>
      </c>
    </row>
    <row r="395" spans="1:19" x14ac:dyDescent="0.2">
      <c r="A395" s="1">
        <v>9.4559999999999995</v>
      </c>
      <c r="B395" s="14">
        <v>453.86419749999999</v>
      </c>
      <c r="C395" s="14">
        <v>44.012345680000003</v>
      </c>
      <c r="D395" s="14">
        <v>10.31885913</v>
      </c>
      <c r="E395" s="29">
        <f t="shared" si="51"/>
        <v>225.35336664621622</v>
      </c>
      <c r="F395" s="29">
        <f t="shared" si="53"/>
        <v>0.832959271180157</v>
      </c>
      <c r="G395" s="29">
        <f t="shared" si="52"/>
        <v>3.6962361981830315E-3</v>
      </c>
      <c r="I395" s="43"/>
      <c r="Q395" s="46">
        <v>224.2778811</v>
      </c>
      <c r="R395" s="46">
        <v>0.84653186999999996</v>
      </c>
      <c r="S395" s="46">
        <v>3.7744779999999999E-3</v>
      </c>
    </row>
    <row r="396" spans="1:19" x14ac:dyDescent="0.2">
      <c r="A396" s="1">
        <v>9.48</v>
      </c>
      <c r="B396" s="14">
        <v>449.66666670000001</v>
      </c>
      <c r="C396" s="14">
        <v>43.617283950000001</v>
      </c>
      <c r="D396" s="14">
        <v>10.3265504</v>
      </c>
      <c r="E396" s="29">
        <f t="shared" si="51"/>
        <v>225.23591082156742</v>
      </c>
      <c r="F396" s="29">
        <f t="shared" si="53"/>
        <v>0.83834718462248325</v>
      </c>
      <c r="G396" s="29">
        <f t="shared" si="52"/>
        <v>3.7220849089496413E-3</v>
      </c>
      <c r="I396" s="43"/>
      <c r="Q396" s="46">
        <v>224.15860380000001</v>
      </c>
      <c r="R396" s="46">
        <v>0.85068661499999998</v>
      </c>
      <c r="S396" s="46">
        <v>3.795021E-3</v>
      </c>
    </row>
    <row r="397" spans="1:19" x14ac:dyDescent="0.2">
      <c r="A397" s="1">
        <v>9.5039999999999996</v>
      </c>
      <c r="B397" s="14">
        <v>445.037037</v>
      </c>
      <c r="C397" s="14">
        <v>43.123456789999999</v>
      </c>
      <c r="D397" s="14">
        <v>10.33489279</v>
      </c>
      <c r="E397" s="29">
        <f t="shared" si="51"/>
        <v>225.10835347737077</v>
      </c>
      <c r="F397" s="29">
        <f t="shared" si="53"/>
        <v>0.84487224220472668</v>
      </c>
      <c r="G397" s="29">
        <f t="shared" si="52"/>
        <v>3.7531803202925486E-3</v>
      </c>
      <c r="I397" s="43"/>
      <c r="Q397" s="46">
        <v>224.02927890000001</v>
      </c>
      <c r="R397" s="46">
        <v>0.85584961500000001</v>
      </c>
      <c r="S397" s="46">
        <v>3.820258E-3</v>
      </c>
    </row>
    <row r="398" spans="1:19" x14ac:dyDescent="0.2">
      <c r="A398" s="1">
        <v>9.5280000000000005</v>
      </c>
      <c r="B398" s="14">
        <v>440.92592589999998</v>
      </c>
      <c r="C398" s="14">
        <v>42.58024691</v>
      </c>
      <c r="D398" s="14">
        <v>10.3454958</v>
      </c>
      <c r="E398" s="29">
        <f t="shared" si="51"/>
        <v>224.94598963790386</v>
      </c>
      <c r="F398" s="29">
        <f t="shared" si="53"/>
        <v>0.85241539238667974</v>
      </c>
      <c r="G398" s="29">
        <f t="shared" si="52"/>
        <v>3.7894224909668984E-3</v>
      </c>
      <c r="I398" s="43"/>
      <c r="Q398" s="46">
        <v>223.8649853</v>
      </c>
      <c r="R398" s="46">
        <v>0.86159945199999999</v>
      </c>
      <c r="S398" s="46">
        <v>3.8487460000000001E-3</v>
      </c>
    </row>
    <row r="399" spans="1:19" x14ac:dyDescent="0.2">
      <c r="A399" s="1">
        <v>9.5519999999999996</v>
      </c>
      <c r="B399" s="14">
        <v>436.95061729999998</v>
      </c>
      <c r="C399" s="14">
        <v>42.185185189999999</v>
      </c>
      <c r="D399" s="14">
        <v>10.359461789999999</v>
      </c>
      <c r="E399" s="29">
        <f t="shared" si="51"/>
        <v>224.73170897214513</v>
      </c>
      <c r="F399" s="29">
        <f t="shared" si="53"/>
        <v>0.85947381230077158</v>
      </c>
      <c r="G399" s="29">
        <f t="shared" si="52"/>
        <v>3.8244438945965607E-3</v>
      </c>
      <c r="I399" s="43"/>
      <c r="Q399" s="46">
        <v>223.64871289999999</v>
      </c>
      <c r="R399" s="46">
        <v>0.86618471900000005</v>
      </c>
      <c r="S399" s="46">
        <v>3.8729699999999999E-3</v>
      </c>
    </row>
    <row r="400" spans="1:19" x14ac:dyDescent="0.2">
      <c r="A400" s="1">
        <v>9.5760000000000005</v>
      </c>
      <c r="B400" s="14">
        <v>433.34567900000002</v>
      </c>
      <c r="C400" s="14">
        <v>41.777777780000001</v>
      </c>
      <c r="D400" s="14">
        <v>10.37532801</v>
      </c>
      <c r="E400" s="29">
        <f t="shared" si="51"/>
        <v>224.48768073610191</v>
      </c>
      <c r="F400" s="29">
        <f t="shared" si="53"/>
        <v>0.86718707793684457</v>
      </c>
      <c r="G400" s="29">
        <f t="shared" si="52"/>
        <v>3.8629606537575328E-3</v>
      </c>
      <c r="I400" s="43"/>
      <c r="Q400" s="46">
        <v>223.4031967</v>
      </c>
      <c r="R400" s="46">
        <v>0.87098371799999996</v>
      </c>
      <c r="S400" s="46">
        <v>3.898707E-3</v>
      </c>
    </row>
    <row r="401" spans="1:19" x14ac:dyDescent="0.2">
      <c r="A401" s="1">
        <v>9.6</v>
      </c>
      <c r="B401" s="14">
        <v>429.97590359999998</v>
      </c>
      <c r="C401" s="14">
        <v>41.397590360000002</v>
      </c>
      <c r="D401" s="14">
        <v>10.39074716</v>
      </c>
      <c r="E401" s="29">
        <f t="shared" si="51"/>
        <v>224.24990911677935</v>
      </c>
      <c r="F401" s="29">
        <f xml:space="preserve"> E401^3*SQRT(1/C401+1/B401)/((2*H$10+H$7*E401)*SQRT(11*83))</f>
        <v>0.86407476848136244</v>
      </c>
      <c r="G401" s="29">
        <f t="shared" si="52"/>
        <v>3.8531777867137989E-3</v>
      </c>
      <c r="I401" s="43"/>
      <c r="Q401" s="46">
        <v>223.16478670000001</v>
      </c>
      <c r="R401" s="46">
        <v>0.86492370600000001</v>
      </c>
      <c r="S401" s="46">
        <v>3.8757179999999998E-3</v>
      </c>
    </row>
    <row r="402" spans="1:19" x14ac:dyDescent="0.2">
      <c r="A402" s="1">
        <v>9.6240000000000006</v>
      </c>
      <c r="B402" s="14">
        <v>425.95180720000002</v>
      </c>
      <c r="C402" s="14">
        <v>40.963855420000002</v>
      </c>
      <c r="D402" s="14">
        <v>10.411079109999999</v>
      </c>
      <c r="E402" s="29">
        <f t="shared" si="51"/>
        <v>223.9354179349572</v>
      </c>
      <c r="F402" s="29">
        <f t="shared" ref="F402:F410" si="54" xml:space="preserve"> E402^3*SQRT(1/C402+1/B402)/((2*H$10+H$7*E402)*SQRT(11*83))</f>
        <v>0.87337039707606234</v>
      </c>
      <c r="G402" s="29">
        <f t="shared" si="52"/>
        <v>3.9000994354976741E-3</v>
      </c>
      <c r="I402" s="43"/>
      <c r="Q402" s="46">
        <v>222.8507031</v>
      </c>
      <c r="R402" s="46">
        <v>0.87023511099999995</v>
      </c>
      <c r="S402" s="46">
        <v>3.9050140000000001E-3</v>
      </c>
    </row>
    <row r="403" spans="1:19" x14ac:dyDescent="0.2">
      <c r="A403" s="1">
        <v>9.6479999999999997</v>
      </c>
      <c r="B403" s="14">
        <v>421.7590361</v>
      </c>
      <c r="C403" s="14">
        <v>40.506024099999998</v>
      </c>
      <c r="D403" s="14">
        <v>10.42980468</v>
      </c>
      <c r="E403" s="29">
        <f t="shared" si="51"/>
        <v>223.64477571790172</v>
      </c>
      <c r="F403" s="29">
        <f t="shared" si="54"/>
        <v>0.88277233177871983</v>
      </c>
      <c r="G403" s="29">
        <f t="shared" si="52"/>
        <v>3.9472074809036462E-3</v>
      </c>
      <c r="I403" s="43"/>
      <c r="Q403" s="46">
        <v>222.5617283</v>
      </c>
      <c r="R403" s="46">
        <v>0.87580060500000001</v>
      </c>
      <c r="S403" s="46">
        <v>3.9350909999999999E-3</v>
      </c>
    </row>
    <row r="404" spans="1:19" x14ac:dyDescent="0.2">
      <c r="A404" s="1">
        <v>9.6720000000000006</v>
      </c>
      <c r="B404" s="14">
        <v>417.57831329999999</v>
      </c>
      <c r="C404" s="14">
        <v>40</v>
      </c>
      <c r="D404" s="14">
        <v>10.444607899999999</v>
      </c>
      <c r="E404" s="29">
        <f t="shared" si="51"/>
        <v>223.41431407501975</v>
      </c>
      <c r="F404" s="29">
        <f t="shared" si="54"/>
        <v>0.8919187030205078</v>
      </c>
      <c r="G404" s="29">
        <f t="shared" si="52"/>
        <v>3.9922182547399918E-3</v>
      </c>
      <c r="I404" s="43"/>
      <c r="Q404" s="46">
        <v>222.3334859</v>
      </c>
      <c r="R404" s="46">
        <v>0.88177826000000004</v>
      </c>
      <c r="S404" s="46">
        <v>3.9660160000000002E-3</v>
      </c>
    </row>
    <row r="405" spans="1:19" x14ac:dyDescent="0.2">
      <c r="A405" s="1">
        <v>9.6959999999999997</v>
      </c>
      <c r="B405" s="14">
        <v>413.67469879999999</v>
      </c>
      <c r="C405" s="14">
        <v>39.530120480000001</v>
      </c>
      <c r="D405" s="14">
        <v>10.45891353</v>
      </c>
      <c r="E405" s="29">
        <f t="shared" si="51"/>
        <v>223.19099640864192</v>
      </c>
      <c r="F405" s="29">
        <f t="shared" si="54"/>
        <v>0.90075433921492154</v>
      </c>
      <c r="G405" s="29">
        <f t="shared" si="52"/>
        <v>4.0358005193261662E-3</v>
      </c>
      <c r="I405" s="43"/>
      <c r="Q405" s="46">
        <v>222.1130872</v>
      </c>
      <c r="R405" s="46">
        <v>0.88744068899999995</v>
      </c>
      <c r="S405" s="46">
        <v>3.9954450000000002E-3</v>
      </c>
    </row>
    <row r="406" spans="1:19" x14ac:dyDescent="0.2">
      <c r="A406" s="1">
        <v>9.7200000000000006</v>
      </c>
      <c r="B406" s="14">
        <v>409.67469879999999</v>
      </c>
      <c r="C406" s="14">
        <v>39.084337349999998</v>
      </c>
      <c r="D406" s="14">
        <v>10.47235178</v>
      </c>
      <c r="E406" s="29">
        <f t="shared" si="51"/>
        <v>222.98066591122762</v>
      </c>
      <c r="F406" s="29">
        <f t="shared" si="54"/>
        <v>0.90931788407731506</v>
      </c>
      <c r="G406" s="29">
        <f t="shared" si="52"/>
        <v>4.0780122364480241E-3</v>
      </c>
      <c r="I406" s="43"/>
      <c r="Q406" s="46">
        <v>221.90620709999999</v>
      </c>
      <c r="R406" s="46">
        <v>0.892917462</v>
      </c>
      <c r="S406" s="46">
        <v>4.0238510000000002E-3</v>
      </c>
    </row>
    <row r="407" spans="1:19" x14ac:dyDescent="0.2">
      <c r="A407" s="1">
        <v>9.7439999999999998</v>
      </c>
      <c r="B407" s="14">
        <v>405.45783130000001</v>
      </c>
      <c r="C407" s="14">
        <v>38.493975900000002</v>
      </c>
      <c r="D407" s="14">
        <v>10.4842257</v>
      </c>
      <c r="E407" s="29">
        <f t="shared" si="51"/>
        <v>222.79436352149713</v>
      </c>
      <c r="F407" s="29">
        <f t="shared" si="54"/>
        <v>0.91924214525184089</v>
      </c>
      <c r="G407" s="29">
        <f t="shared" si="52"/>
        <v>4.1259667916291086E-3</v>
      </c>
      <c r="I407" s="43"/>
      <c r="Q407" s="46">
        <v>221.72353620000001</v>
      </c>
      <c r="R407" s="46">
        <v>0.89998046300000001</v>
      </c>
      <c r="S407" s="46">
        <v>4.0590210000000003E-3</v>
      </c>
    </row>
    <row r="408" spans="1:19" x14ac:dyDescent="0.2">
      <c r="A408" s="1">
        <v>9.7680000000000007</v>
      </c>
      <c r="B408" s="14">
        <v>401.63855419999999</v>
      </c>
      <c r="C408" s="14">
        <v>38.156626510000002</v>
      </c>
      <c r="D408" s="14">
        <v>10.493418459999999</v>
      </c>
      <c r="E408" s="29">
        <f t="shared" si="51"/>
        <v>222.64982875081671</v>
      </c>
      <c r="F408" s="29">
        <f t="shared" si="54"/>
        <v>0.92582409678867883</v>
      </c>
      <c r="G408" s="29">
        <f t="shared" si="52"/>
        <v>4.1582070913013568E-3</v>
      </c>
      <c r="I408" s="43"/>
      <c r="Q408" s="46">
        <v>221.58219500000001</v>
      </c>
      <c r="R408" s="46">
        <v>0.90430807000000002</v>
      </c>
      <c r="S408" s="46">
        <v>4.0811399999999996E-3</v>
      </c>
    </row>
    <row r="409" spans="1:19" x14ac:dyDescent="0.2">
      <c r="A409" s="1">
        <v>9.7919999999999998</v>
      </c>
      <c r="B409" s="14">
        <v>397.53012050000001</v>
      </c>
      <c r="C409" s="14">
        <v>37.795180719999998</v>
      </c>
      <c r="D409" s="14">
        <v>10.50355982</v>
      </c>
      <c r="E409" s="29">
        <f t="shared" si="51"/>
        <v>222.4900702205837</v>
      </c>
      <c r="F409" s="29">
        <f t="shared" si="54"/>
        <v>0.93307900018374312</v>
      </c>
      <c r="G409" s="29">
        <f t="shared" si="52"/>
        <v>4.1938006458385269E-3</v>
      </c>
      <c r="I409" s="43"/>
      <c r="Q409" s="46">
        <v>221.42635250000001</v>
      </c>
      <c r="R409" s="46">
        <v>0.90901558299999996</v>
      </c>
      <c r="S409" s="46">
        <v>4.1052730000000004E-3</v>
      </c>
    </row>
    <row r="410" spans="1:19" x14ac:dyDescent="0.2">
      <c r="A410" s="1">
        <v>9.8160000000000007</v>
      </c>
      <c r="B410" s="14">
        <v>393.87951809999998</v>
      </c>
      <c r="C410" s="14">
        <v>37.457831329999998</v>
      </c>
      <c r="D410" s="14">
        <v>10.51039308</v>
      </c>
      <c r="E410" s="29">
        <f t="shared" si="51"/>
        <v>222.38223898662213</v>
      </c>
      <c r="F410" s="29">
        <f t="shared" si="54"/>
        <v>0.93920367249166747</v>
      </c>
      <c r="G410" s="29">
        <f t="shared" si="52"/>
        <v>4.2233753773302336E-3</v>
      </c>
      <c r="I410" s="43"/>
      <c r="Q410" s="46">
        <v>221.32139559999999</v>
      </c>
      <c r="R410" s="46">
        <v>0.91335356400000001</v>
      </c>
      <c r="S410" s="46">
        <v>4.1268199999999998E-3</v>
      </c>
    </row>
    <row r="411" spans="1:19" x14ac:dyDescent="0.2">
      <c r="A411" s="1">
        <v>9.84</v>
      </c>
      <c r="B411" s="14">
        <v>390.24705879999999</v>
      </c>
      <c r="C411" s="14">
        <v>37.094117650000001</v>
      </c>
      <c r="D411" s="14">
        <v>10.51614457</v>
      </c>
      <c r="E411" s="29">
        <f t="shared" si="51"/>
        <v>222.29136099505163</v>
      </c>
      <c r="F411" s="29">
        <f xml:space="preserve"> E411^3*SQRT(1/C411+1/B411)/((2*H$10+H$7*E411)*SQRT(11*85))</f>
        <v>0.9342271815271902</v>
      </c>
      <c r="G411" s="29">
        <f t="shared" si="52"/>
        <v>4.202714749440878E-3</v>
      </c>
      <c r="I411" s="43"/>
      <c r="Q411" s="46">
        <v>221.23308560000001</v>
      </c>
      <c r="R411" s="46">
        <v>0.907140799</v>
      </c>
      <c r="S411" s="46">
        <v>4.1003849999999998E-3</v>
      </c>
    </row>
    <row r="412" spans="1:19" x14ac:dyDescent="0.2">
      <c r="A412" s="1">
        <v>9.8640000000000008</v>
      </c>
      <c r="B412" s="14">
        <v>386.9058824</v>
      </c>
      <c r="C412" s="14">
        <v>36.788235290000003</v>
      </c>
      <c r="D412" s="14">
        <v>10.524615389999999</v>
      </c>
      <c r="E412" s="29">
        <f t="shared" si="51"/>
        <v>222.15731753425337</v>
      </c>
      <c r="F412" s="29">
        <f t="shared" ref="F412:F420" si="55" xml:space="preserve"> E412^3*SQRT(1/C412+1/B412)/((2*H$10+H$7*E412)*SQRT(11*85))</f>
        <v>0.9405344494469865</v>
      </c>
      <c r="G412" s="29">
        <f t="shared" si="52"/>
        <v>4.2336415468375022E-3</v>
      </c>
      <c r="I412" s="43"/>
      <c r="Q412" s="46">
        <v>221.10307460000001</v>
      </c>
      <c r="R412" s="46">
        <v>0.91121282400000003</v>
      </c>
      <c r="S412" s="46">
        <v>4.1212130000000003E-3</v>
      </c>
    </row>
    <row r="413" spans="1:19" x14ac:dyDescent="0.2">
      <c r="A413" s="1">
        <v>9.8879999999999999</v>
      </c>
      <c r="B413" s="14">
        <v>383.41176469999999</v>
      </c>
      <c r="C413" s="14">
        <v>36.517647060000002</v>
      </c>
      <c r="D413" s="14">
        <v>10.530871940000001</v>
      </c>
      <c r="E413" s="29">
        <f t="shared" si="51"/>
        <v>222.05815976183146</v>
      </c>
      <c r="F413" s="29">
        <f t="shared" si="55"/>
        <v>0.94589277998259602</v>
      </c>
      <c r="G413" s="29">
        <f t="shared" si="52"/>
        <v>4.2596623379979083E-3</v>
      </c>
      <c r="I413" s="43"/>
      <c r="Q413" s="46">
        <v>221.0070886</v>
      </c>
      <c r="R413" s="46">
        <v>0.91486705599999996</v>
      </c>
      <c r="S413" s="46">
        <v>4.1395370000000004E-3</v>
      </c>
    </row>
    <row r="414" spans="1:19" x14ac:dyDescent="0.2">
      <c r="A414" s="1">
        <v>9.9120000000000008</v>
      </c>
      <c r="B414" s="14">
        <v>379.6</v>
      </c>
      <c r="C414" s="14">
        <v>36.070588239999999</v>
      </c>
      <c r="D414" s="14">
        <v>10.539663640000001</v>
      </c>
      <c r="E414" s="29">
        <f t="shared" si="51"/>
        <v>221.91860023337063</v>
      </c>
      <c r="F414" s="29">
        <f t="shared" si="55"/>
        <v>0.95422663598293045</v>
      </c>
      <c r="G414" s="29">
        <f t="shared" si="52"/>
        <v>4.2998948036778407E-3</v>
      </c>
      <c r="I414" s="43"/>
      <c r="Q414" s="46">
        <v>220.87226709999999</v>
      </c>
      <c r="R414" s="46">
        <v>0.92073039700000003</v>
      </c>
      <c r="S414" s="46">
        <v>4.1686099999999997E-3</v>
      </c>
    </row>
    <row r="415" spans="1:19" x14ac:dyDescent="0.2">
      <c r="A415" s="1">
        <v>9.9359999999999999</v>
      </c>
      <c r="B415" s="14">
        <v>376.42352940000001</v>
      </c>
      <c r="C415" s="14">
        <v>35.799999999999997</v>
      </c>
      <c r="D415" s="14">
        <v>10.554672289999999</v>
      </c>
      <c r="E415" s="29">
        <f t="shared" si="51"/>
        <v>221.67973961303224</v>
      </c>
      <c r="F415" s="29">
        <f t="shared" si="55"/>
        <v>0.96236717148999451</v>
      </c>
      <c r="G415" s="29">
        <f t="shared" si="52"/>
        <v>4.3412500085479996E-3</v>
      </c>
      <c r="I415" s="43"/>
      <c r="Q415" s="46">
        <v>220.64226590000001</v>
      </c>
      <c r="R415" s="46">
        <v>0.92475214699999997</v>
      </c>
      <c r="S415" s="46">
        <v>4.1911830000000002E-3</v>
      </c>
    </row>
    <row r="416" spans="1:19" x14ac:dyDescent="0.2">
      <c r="A416" s="1">
        <v>9.9600000000000009</v>
      </c>
      <c r="B416" s="14">
        <v>372.94117649999998</v>
      </c>
      <c r="C416" s="14">
        <v>35.42352941</v>
      </c>
      <c r="D416" s="14">
        <v>10.574013150000001</v>
      </c>
      <c r="E416" s="29">
        <f t="shared" si="51"/>
        <v>221.37076243074316</v>
      </c>
      <c r="F416" s="29">
        <f t="shared" si="55"/>
        <v>0.97338974797629318</v>
      </c>
      <c r="G416" s="29">
        <f t="shared" si="52"/>
        <v>4.3971016645923261E-3</v>
      </c>
      <c r="I416" s="43"/>
      <c r="Q416" s="46">
        <v>220.34617119999999</v>
      </c>
      <c r="R416" s="46">
        <v>0.93025232999999996</v>
      </c>
      <c r="S416" s="46">
        <v>4.2217770000000003E-3</v>
      </c>
    </row>
    <row r="417" spans="1:19" x14ac:dyDescent="0.2">
      <c r="A417" s="1">
        <v>9.984</v>
      </c>
      <c r="B417" s="14">
        <v>369.12941180000001</v>
      </c>
      <c r="C417" s="14">
        <v>34.905882349999999</v>
      </c>
      <c r="D417" s="14">
        <v>10.594165029999999</v>
      </c>
      <c r="E417" s="29">
        <f t="shared" si="51"/>
        <v>221.04738087841284</v>
      </c>
      <c r="F417" s="29">
        <f t="shared" si="55"/>
        <v>0.9868393679426245</v>
      </c>
      <c r="G417" s="29">
        <f t="shared" si="52"/>
        <v>4.4643793743271527E-3</v>
      </c>
      <c r="I417" s="43"/>
      <c r="Q417" s="46">
        <v>220.03801870000001</v>
      </c>
      <c r="R417" s="46">
        <v>0.93760957</v>
      </c>
      <c r="S417" s="46">
        <v>4.2611250000000002E-3</v>
      </c>
    </row>
    <row r="418" spans="1:19" x14ac:dyDescent="0.2">
      <c r="A418" s="1">
        <v>10.007999999999999</v>
      </c>
      <c r="B418" s="14">
        <v>365.57647059999999</v>
      </c>
      <c r="C418" s="14">
        <v>34.482352939999998</v>
      </c>
      <c r="D418" s="14">
        <v>10.61214504</v>
      </c>
      <c r="E418" s="29">
        <f t="shared" si="51"/>
        <v>220.75756049616558</v>
      </c>
      <c r="F418" s="29">
        <f t="shared" si="55"/>
        <v>0.9987190427598136</v>
      </c>
      <c r="G418" s="29">
        <f t="shared" si="52"/>
        <v>4.5240536293077978E-3</v>
      </c>
      <c r="I418" s="43"/>
      <c r="Q418" s="46">
        <v>219.76338989999999</v>
      </c>
      <c r="R418" s="46">
        <v>0.94382892900000004</v>
      </c>
      <c r="S418" s="46">
        <v>4.2947510000000003E-3</v>
      </c>
    </row>
    <row r="419" spans="1:19" x14ac:dyDescent="0.2">
      <c r="A419" s="1">
        <v>10.032</v>
      </c>
      <c r="B419" s="14">
        <v>362.42352940000001</v>
      </c>
      <c r="C419" s="14">
        <v>34.117647060000003</v>
      </c>
      <c r="D419" s="14">
        <v>10.63100182</v>
      </c>
      <c r="E419" s="29">
        <f t="shared" si="51"/>
        <v>220.45225322801616</v>
      </c>
      <c r="F419" s="29">
        <f t="shared" si="55"/>
        <v>1.0103960738948263</v>
      </c>
      <c r="G419" s="29">
        <f t="shared" si="52"/>
        <v>4.5832875786021689E-3</v>
      </c>
      <c r="I419" s="43"/>
      <c r="Q419" s="46">
        <v>219.47568910000001</v>
      </c>
      <c r="R419" s="46">
        <v>0.94937799</v>
      </c>
      <c r="S419" s="46">
        <v>4.3256639999999999E-3</v>
      </c>
    </row>
    <row r="420" spans="1:19" x14ac:dyDescent="0.2">
      <c r="A420" s="1">
        <v>10.055999999999999</v>
      </c>
      <c r="B420" s="14">
        <v>359.3294118</v>
      </c>
      <c r="C420" s="14">
        <v>33.635294119999998</v>
      </c>
      <c r="D420" s="14">
        <v>10.648704329999999</v>
      </c>
      <c r="E420" s="29">
        <f t="shared" si="51"/>
        <v>220.16433013108644</v>
      </c>
      <c r="F420" s="29">
        <f t="shared" si="55"/>
        <v>1.0236196138477454</v>
      </c>
      <c r="G420" s="29">
        <f t="shared" si="52"/>
        <v>4.6493435754932661E-3</v>
      </c>
      <c r="I420" s="43"/>
      <c r="Q420" s="46">
        <v>219.20590050000001</v>
      </c>
      <c r="R420" s="46">
        <v>0.95648019799999995</v>
      </c>
      <c r="S420" s="46">
        <v>4.3633869999999998E-3</v>
      </c>
    </row>
    <row r="421" spans="1:19" x14ac:dyDescent="0.2">
      <c r="A421" s="1">
        <v>10.08</v>
      </c>
      <c r="B421" s="14">
        <v>356.36781610000003</v>
      </c>
      <c r="C421" s="14">
        <v>33.218390800000002</v>
      </c>
      <c r="D421" s="14">
        <v>10.665084459999999</v>
      </c>
      <c r="E421" s="29">
        <f t="shared" si="51"/>
        <v>219.89675245919244</v>
      </c>
      <c r="F421" s="29">
        <f xml:space="preserve"> E421^3*SQRT(1/C421+1/B421)/((2*H$10+H$7*E421)*SQRT(11*87))</f>
        <v>1.023833142240703</v>
      </c>
      <c r="G421" s="29">
        <f t="shared" si="52"/>
        <v>4.6559720904959792E-3</v>
      </c>
      <c r="I421" s="43"/>
      <c r="Q421" s="46">
        <v>218.95652759999999</v>
      </c>
      <c r="R421" s="46">
        <v>0.95166133100000005</v>
      </c>
      <c r="S421" s="46">
        <v>4.3463479999999999E-3</v>
      </c>
    </row>
    <row r="422" spans="1:19" x14ac:dyDescent="0.2">
      <c r="A422" s="1">
        <v>10.103999999999999</v>
      </c>
      <c r="B422" s="14">
        <v>352.88505750000002</v>
      </c>
      <c r="C422" s="14">
        <v>32.850574709999997</v>
      </c>
      <c r="D422" s="14">
        <v>10.67825856</v>
      </c>
      <c r="E422" s="29">
        <f t="shared" si="51"/>
        <v>219.68071208877913</v>
      </c>
      <c r="F422" s="29">
        <f t="shared" ref="F422:F430" si="56" xml:space="preserve"> E422^3*SQRT(1/C422+1/B422)/((2*H$10+H$7*E422)*SQRT(11*87))</f>
        <v>1.0343712925717081</v>
      </c>
      <c r="G422" s="29">
        <f t="shared" si="52"/>
        <v>4.7085212112463002E-3</v>
      </c>
      <c r="I422" s="43"/>
      <c r="Q422" s="46">
        <v>218.75614820000001</v>
      </c>
      <c r="R422" s="46">
        <v>0.95731288199999998</v>
      </c>
      <c r="S422" s="46">
        <v>4.3761640000000001E-3</v>
      </c>
    </row>
    <row r="423" spans="1:19" x14ac:dyDescent="0.2">
      <c r="A423" s="1">
        <v>10.128</v>
      </c>
      <c r="B423" s="14">
        <v>349.89655169999997</v>
      </c>
      <c r="C423" s="14">
        <v>32.655172409999999</v>
      </c>
      <c r="D423" s="14">
        <v>10.69330173</v>
      </c>
      <c r="E423" s="29">
        <f t="shared" si="51"/>
        <v>219.4330852359825</v>
      </c>
      <c r="F423" s="29">
        <f t="shared" si="56"/>
        <v>1.0432855950359754</v>
      </c>
      <c r="G423" s="29">
        <f t="shared" si="52"/>
        <v>4.7544589454867588E-3</v>
      </c>
      <c r="I423" s="43"/>
      <c r="Q423" s="46">
        <v>218.52754300000001</v>
      </c>
      <c r="R423" s="46">
        <v>0.96071687900000002</v>
      </c>
      <c r="S423" s="46">
        <v>4.3963190000000001E-3</v>
      </c>
    </row>
    <row r="424" spans="1:19" x14ac:dyDescent="0.2">
      <c r="A424" s="1">
        <v>10.151999999999999</v>
      </c>
      <c r="B424" s="14">
        <v>346.67816090000002</v>
      </c>
      <c r="C424" s="14">
        <v>32.379310340000004</v>
      </c>
      <c r="D424" s="14">
        <v>10.70693228</v>
      </c>
      <c r="E424" s="29">
        <f t="shared" si="51"/>
        <v>219.20782694808969</v>
      </c>
      <c r="F424" s="29">
        <f t="shared" si="56"/>
        <v>1.0530690051721781</v>
      </c>
      <c r="G424" s="29">
        <f t="shared" si="52"/>
        <v>4.8039753864334142E-3</v>
      </c>
      <c r="I424" s="43"/>
      <c r="Q424" s="46">
        <v>218.32059290000001</v>
      </c>
      <c r="R424" s="46">
        <v>0.96522405600000005</v>
      </c>
      <c r="S424" s="46">
        <v>4.4211320000000004E-3</v>
      </c>
    </row>
    <row r="425" spans="1:19" x14ac:dyDescent="0.2">
      <c r="A425" s="1">
        <v>10.176</v>
      </c>
      <c r="B425" s="14">
        <v>343.60919539999998</v>
      </c>
      <c r="C425" s="14">
        <v>32.05747126</v>
      </c>
      <c r="D425" s="14">
        <v>10.72374975</v>
      </c>
      <c r="E425" s="29">
        <f t="shared" si="51"/>
        <v>218.92870862225973</v>
      </c>
      <c r="F425" s="29">
        <f t="shared" si="56"/>
        <v>1.0650422625247606</v>
      </c>
      <c r="G425" s="29">
        <f t="shared" si="52"/>
        <v>4.8647903202242325E-3</v>
      </c>
      <c r="I425" s="43"/>
      <c r="Q425" s="46">
        <v>218.06550480000001</v>
      </c>
      <c r="R425" s="46">
        <v>0.97048697900000003</v>
      </c>
      <c r="S425" s="46">
        <v>4.4504380000000001E-3</v>
      </c>
    </row>
    <row r="426" spans="1:19" x14ac:dyDescent="0.2">
      <c r="A426" s="1">
        <v>10.199999999999999</v>
      </c>
      <c r="B426" s="14">
        <v>340.75862069999999</v>
      </c>
      <c r="C426" s="14">
        <v>31.862068969999999</v>
      </c>
      <c r="D426" s="14">
        <v>10.73835161</v>
      </c>
      <c r="E426" s="29">
        <f t="shared" si="51"/>
        <v>218.68526242909402</v>
      </c>
      <c r="F426" s="29">
        <f t="shared" si="56"/>
        <v>1.0744328268668379</v>
      </c>
      <c r="G426" s="29">
        <f t="shared" si="52"/>
        <v>4.913146935153938E-3</v>
      </c>
      <c r="I426" s="43"/>
      <c r="Q426" s="46">
        <v>217.8442474</v>
      </c>
      <c r="R426" s="46">
        <v>0.97395471199999994</v>
      </c>
      <c r="S426" s="46">
        <v>4.4708760000000004E-3</v>
      </c>
    </row>
    <row r="427" spans="1:19" x14ac:dyDescent="0.2">
      <c r="A427" s="1">
        <v>10.224</v>
      </c>
      <c r="B427" s="14">
        <v>336.87356319999998</v>
      </c>
      <c r="C427" s="14">
        <v>31.563218389999999</v>
      </c>
      <c r="D427" s="14">
        <v>10.746806980000001</v>
      </c>
      <c r="E427" s="29">
        <f t="shared" si="51"/>
        <v>218.54381250738138</v>
      </c>
      <c r="F427" s="29">
        <f t="shared" si="56"/>
        <v>1.0831754924894137</v>
      </c>
      <c r="G427" s="29">
        <f t="shared" si="52"/>
        <v>4.9563310901461878E-3</v>
      </c>
      <c r="I427" s="43"/>
      <c r="Q427" s="46">
        <v>217.71622170000001</v>
      </c>
      <c r="R427" s="46">
        <v>0.97887132600000004</v>
      </c>
      <c r="S427" s="46">
        <v>4.4960879999999996E-3</v>
      </c>
    </row>
    <row r="428" spans="1:19" x14ac:dyDescent="0.2">
      <c r="A428" s="1">
        <v>10.247999999999999</v>
      </c>
      <c r="B428" s="14">
        <v>333.4482759</v>
      </c>
      <c r="C428" s="14">
        <v>31.045977010000001</v>
      </c>
      <c r="D428" s="14">
        <v>10.75791029</v>
      </c>
      <c r="E428" s="29">
        <f t="shared" si="51"/>
        <v>218.35751886239726</v>
      </c>
      <c r="F428" s="29">
        <f t="shared" si="56"/>
        <v>1.0966742681448032</v>
      </c>
      <c r="G428" s="29">
        <f t="shared" si="52"/>
        <v>5.0223792331872772E-3</v>
      </c>
      <c r="I428" s="43"/>
      <c r="Q428" s="46">
        <v>217.54821010000001</v>
      </c>
      <c r="R428" s="46">
        <v>0.98702744499999995</v>
      </c>
      <c r="S428" s="46">
        <v>4.5370519999999998E-3</v>
      </c>
    </row>
    <row r="429" spans="1:19" x14ac:dyDescent="0.2">
      <c r="A429" s="1">
        <v>10.272</v>
      </c>
      <c r="B429" s="14">
        <v>330.09195399999999</v>
      </c>
      <c r="C429" s="14">
        <v>30.701149430000001</v>
      </c>
      <c r="D429" s="14">
        <v>10.777318259999999</v>
      </c>
      <c r="E429" s="29">
        <f t="shared" si="51"/>
        <v>218.03035958378996</v>
      </c>
      <c r="F429" s="29">
        <f t="shared" si="56"/>
        <v>1.1114320152638275</v>
      </c>
      <c r="G429" s="29">
        <f t="shared" si="52"/>
        <v>5.0976020834231561E-3</v>
      </c>
      <c r="I429" s="43"/>
      <c r="Q429" s="46">
        <v>217.25482969999999</v>
      </c>
      <c r="R429" s="46">
        <v>0.99302740300000003</v>
      </c>
      <c r="S429" s="46">
        <v>4.5707960000000002E-3</v>
      </c>
    </row>
    <row r="430" spans="1:19" x14ac:dyDescent="0.2">
      <c r="A430" s="1">
        <v>10.295999999999999</v>
      </c>
      <c r="B430" s="14">
        <v>326.96551720000002</v>
      </c>
      <c r="C430" s="14">
        <v>30.252873560000001</v>
      </c>
      <c r="D430" s="14">
        <v>10.798389009999999</v>
      </c>
      <c r="E430" s="29">
        <f t="shared" si="51"/>
        <v>217.67289297157714</v>
      </c>
      <c r="F430" s="29">
        <f t="shared" si="56"/>
        <v>1.1291939285903974</v>
      </c>
      <c r="G430" s="29">
        <f t="shared" si="52"/>
        <v>5.1875725689824086E-3</v>
      </c>
      <c r="I430" s="43"/>
      <c r="Q430" s="46">
        <v>216.9367416</v>
      </c>
      <c r="R430" s="46">
        <v>1.0006841339999999</v>
      </c>
      <c r="S430" s="46">
        <v>4.6127920000000001E-3</v>
      </c>
    </row>
    <row r="431" spans="1:19" x14ac:dyDescent="0.2">
      <c r="A431" s="1">
        <v>10.32</v>
      </c>
      <c r="B431" s="14">
        <v>324.33707870000001</v>
      </c>
      <c r="C431" s="14">
        <v>29.910112359999999</v>
      </c>
      <c r="D431" s="14">
        <v>10.82510562</v>
      </c>
      <c r="E431" s="29">
        <f t="shared" si="51"/>
        <v>217.21607669826633</v>
      </c>
      <c r="F431" s="29">
        <f xml:space="preserve"> E431^3*SQRT(1/C431+1/B431)/((2*H$10+H$7*E431)*SQRT(11*89))</f>
        <v>1.1355358940641143</v>
      </c>
      <c r="G431" s="29">
        <f t="shared" si="52"/>
        <v>5.2276788685465527E-3</v>
      </c>
      <c r="I431" s="43"/>
      <c r="Q431" s="46">
        <v>216.5340693</v>
      </c>
      <c r="R431" s="46">
        <v>0.99555263299999996</v>
      </c>
      <c r="S431" s="46">
        <v>4.5976719999999997E-3</v>
      </c>
    </row>
    <row r="432" spans="1:19" x14ac:dyDescent="0.2">
      <c r="A432" s="1">
        <v>10.343999999999999</v>
      </c>
      <c r="B432" s="14">
        <v>321.34831459999998</v>
      </c>
      <c r="C432" s="14">
        <v>29.696629210000001</v>
      </c>
      <c r="D432" s="14">
        <v>10.850942910000001</v>
      </c>
      <c r="E432" s="29">
        <f t="shared" si="51"/>
        <v>216.77030587235993</v>
      </c>
      <c r="F432" s="29">
        <f t="shared" ref="F432:F440" si="57" xml:space="preserve"> E432^3*SQRT(1/C432+1/B432)/((2*H$10+H$7*E432)*SQRT(11*89))</f>
        <v>1.152809355604816</v>
      </c>
      <c r="G432" s="29">
        <f t="shared" si="52"/>
        <v>5.3181147250104472E-3</v>
      </c>
      <c r="I432" s="43"/>
      <c r="Q432" s="46">
        <v>216.1453453</v>
      </c>
      <c r="R432" s="46">
        <v>0.99982848999999996</v>
      </c>
      <c r="S432" s="46">
        <v>4.625723E-3</v>
      </c>
    </row>
    <row r="433" spans="1:19" x14ac:dyDescent="0.2">
      <c r="A433" s="1">
        <v>10.368</v>
      </c>
      <c r="B433" s="14">
        <v>318.35955059999998</v>
      </c>
      <c r="C433" s="14">
        <v>29.303370789999999</v>
      </c>
      <c r="D433" s="14">
        <v>10.88383513</v>
      </c>
      <c r="E433" s="29">
        <f t="shared" si="51"/>
        <v>216.1967918778758</v>
      </c>
      <c r="F433" s="29">
        <f t="shared" si="57"/>
        <v>1.1780340991821645</v>
      </c>
      <c r="G433" s="29">
        <f t="shared" si="52"/>
        <v>5.4488972243751273E-3</v>
      </c>
      <c r="I433" s="43"/>
      <c r="Q433" s="46">
        <v>215.65147999999999</v>
      </c>
      <c r="R433" s="46">
        <v>1.0070945600000001</v>
      </c>
      <c r="S433" s="46">
        <v>4.6700099999999996E-3</v>
      </c>
    </row>
    <row r="434" spans="1:19" x14ac:dyDescent="0.2">
      <c r="A434" s="1">
        <v>10.391999999999999</v>
      </c>
      <c r="B434" s="14">
        <v>315.44943819999997</v>
      </c>
      <c r="C434" s="14">
        <v>28.865168539999999</v>
      </c>
      <c r="D434" s="14">
        <v>10.906008630000001</v>
      </c>
      <c r="E434" s="29">
        <f t="shared" si="51"/>
        <v>215.80613765549515</v>
      </c>
      <c r="F434" s="29">
        <f t="shared" si="57"/>
        <v>1.1993147719529271</v>
      </c>
      <c r="G434" s="29">
        <f t="shared" si="52"/>
        <v>5.5573710042828737E-3</v>
      </c>
      <c r="I434" s="43"/>
      <c r="Q434" s="46">
        <v>215.31919210000001</v>
      </c>
      <c r="R434" s="46">
        <v>1.0149427950000001</v>
      </c>
      <c r="S434" s="46">
        <v>4.713666E-3</v>
      </c>
    </row>
    <row r="435" spans="1:19" x14ac:dyDescent="0.2">
      <c r="A435" s="1">
        <v>10.416</v>
      </c>
      <c r="B435" s="14">
        <v>312.0561798</v>
      </c>
      <c r="C435" s="14">
        <v>28.52808989</v>
      </c>
      <c r="D435" s="14">
        <v>10.930237440000001</v>
      </c>
      <c r="E435" s="29">
        <f t="shared" si="51"/>
        <v>215.37533835825843</v>
      </c>
      <c r="F435" s="29">
        <f t="shared" si="57"/>
        <v>1.2208960031028733</v>
      </c>
      <c r="G435" s="29">
        <f t="shared" si="52"/>
        <v>5.6686898899818202E-3</v>
      </c>
      <c r="I435" s="43"/>
      <c r="Q435" s="46">
        <v>214.95669849999999</v>
      </c>
      <c r="R435" s="46">
        <v>1.021390179</v>
      </c>
      <c r="S435" s="46">
        <v>4.7516090000000004E-3</v>
      </c>
    </row>
    <row r="436" spans="1:19" x14ac:dyDescent="0.2">
      <c r="A436" s="1">
        <v>10.44</v>
      </c>
      <c r="B436" s="14">
        <v>308.84269660000001</v>
      </c>
      <c r="C436" s="14">
        <v>28.04494382</v>
      </c>
      <c r="D436" s="14">
        <v>10.951935150000001</v>
      </c>
      <c r="E436" s="29">
        <f t="shared" si="51"/>
        <v>214.98587427135129</v>
      </c>
      <c r="F436" s="29">
        <f t="shared" si="57"/>
        <v>1.2447897492607045</v>
      </c>
      <c r="G436" s="29">
        <f t="shared" si="52"/>
        <v>5.7901001797427557E-3</v>
      </c>
      <c r="I436" s="43"/>
      <c r="Q436" s="46">
        <v>214.63260500000001</v>
      </c>
      <c r="R436" s="46">
        <v>1.0303004360000001</v>
      </c>
      <c r="S436" s="46">
        <v>4.8002979999999997E-3</v>
      </c>
    </row>
    <row r="437" spans="1:19" x14ac:dyDescent="0.2">
      <c r="A437" s="1">
        <v>10.464</v>
      </c>
      <c r="B437" s="14">
        <v>305.68539329999999</v>
      </c>
      <c r="C437" s="14">
        <v>27.842696629999999</v>
      </c>
      <c r="D437" s="14">
        <v>10.971691509999999</v>
      </c>
      <c r="E437" s="29">
        <f t="shared" si="51"/>
        <v>214.62808674700193</v>
      </c>
      <c r="F437" s="29">
        <f t="shared" si="57"/>
        <v>1.2625914139920229</v>
      </c>
      <c r="G437" s="29">
        <f t="shared" si="52"/>
        <v>5.882694260236002E-3</v>
      </c>
      <c r="I437" s="43"/>
      <c r="Q437" s="46">
        <v>214.33794940000001</v>
      </c>
      <c r="R437" s="46">
        <v>1.034551598</v>
      </c>
      <c r="S437" s="46">
        <v>4.8267309999999999E-3</v>
      </c>
    </row>
    <row r="438" spans="1:19" x14ac:dyDescent="0.2">
      <c r="A438" s="1">
        <v>10.488</v>
      </c>
      <c r="B438" s="14">
        <v>302.89887640000001</v>
      </c>
      <c r="C438" s="14">
        <v>27.449438199999999</v>
      </c>
      <c r="D438" s="14">
        <v>10.99031724</v>
      </c>
      <c r="E438" s="29">
        <f t="shared" si="51"/>
        <v>214.28787573319329</v>
      </c>
      <c r="F438" s="29">
        <f t="shared" si="57"/>
        <v>1.2843149152524989</v>
      </c>
      <c r="G438" s="29">
        <f t="shared" si="52"/>
        <v>5.9934091504625329E-3</v>
      </c>
      <c r="I438" s="43"/>
      <c r="Q438" s="46">
        <v>214.0605438</v>
      </c>
      <c r="R438" s="46">
        <v>1.042067377</v>
      </c>
      <c r="S438" s="46">
        <v>4.8680959999999997E-3</v>
      </c>
    </row>
    <row r="439" spans="1:19" x14ac:dyDescent="0.2">
      <c r="A439" s="1">
        <v>10.512</v>
      </c>
      <c r="B439" s="14">
        <v>300.15730339999999</v>
      </c>
      <c r="C439" s="14">
        <v>27.325842699999999</v>
      </c>
      <c r="D439" s="14">
        <v>11.00365463</v>
      </c>
      <c r="E439" s="29">
        <f t="shared" si="51"/>
        <v>214.04245856935768</v>
      </c>
      <c r="F439" s="29">
        <f t="shared" si="57"/>
        <v>1.2971052995496637</v>
      </c>
      <c r="G439" s="29">
        <f t="shared" si="52"/>
        <v>6.0600373786556631E-3</v>
      </c>
      <c r="I439" s="43"/>
      <c r="Q439" s="46">
        <v>213.86213319999999</v>
      </c>
      <c r="R439" s="46">
        <v>1.0448641160000001</v>
      </c>
      <c r="S439" s="46">
        <v>4.8856899999999998E-3</v>
      </c>
    </row>
    <row r="440" spans="1:19" x14ac:dyDescent="0.2">
      <c r="A440" s="1">
        <v>10.536</v>
      </c>
      <c r="B440" s="14">
        <v>297.74157300000002</v>
      </c>
      <c r="C440" s="14">
        <v>27.02247191</v>
      </c>
      <c r="D440" s="14">
        <v>11.013623490000001</v>
      </c>
      <c r="E440" s="29">
        <f t="shared" si="51"/>
        <v>213.85800938446968</v>
      </c>
      <c r="F440" s="29">
        <f t="shared" si="57"/>
        <v>1.3116339820698557</v>
      </c>
      <c r="G440" s="29">
        <f t="shared" si="52"/>
        <v>6.1332001819573009E-3</v>
      </c>
      <c r="I440" s="43"/>
      <c r="Q440" s="46">
        <v>213.71396100000001</v>
      </c>
      <c r="R440" s="46">
        <v>1.050756386</v>
      </c>
      <c r="S440" s="46">
        <v>4.916648E-3</v>
      </c>
    </row>
    <row r="441" spans="1:19" x14ac:dyDescent="0.2">
      <c r="A441" s="1">
        <v>10.56</v>
      </c>
      <c r="B441" s="14">
        <v>295.46153850000002</v>
      </c>
      <c r="C441" s="14">
        <v>26.747252750000001</v>
      </c>
      <c r="D441" s="14">
        <v>11.01784466</v>
      </c>
      <c r="E441" s="29">
        <f t="shared" si="51"/>
        <v>213.77963934584733</v>
      </c>
      <c r="F441" s="29">
        <f xml:space="preserve"> E441^3*SQRT(1/C441+1/B441)/((2*H$10+H$7*E441)*SQRT(11*91))</f>
        <v>1.306837765856506</v>
      </c>
      <c r="G441" s="29">
        <f t="shared" si="52"/>
        <v>6.1130132404346362E-3</v>
      </c>
      <c r="I441" s="43"/>
      <c r="Q441" s="46">
        <v>213.6512525</v>
      </c>
      <c r="R441" s="46">
        <v>1.044441255</v>
      </c>
      <c r="S441" s="46">
        <v>4.8885329999999996E-3</v>
      </c>
    </row>
    <row r="442" spans="1:19" x14ac:dyDescent="0.2">
      <c r="A442" s="1">
        <v>10.584</v>
      </c>
      <c r="B442" s="14">
        <v>292.69230770000001</v>
      </c>
      <c r="C442" s="14">
        <v>26.46153846</v>
      </c>
      <c r="D442" s="14">
        <v>11.016007200000001</v>
      </c>
      <c r="E442" s="29">
        <f t="shared" si="51"/>
        <v>213.81377331345385</v>
      </c>
      <c r="F442" s="29">
        <f t="shared" ref="F442:F450" si="58" xml:space="preserve"> E442^3*SQRT(1/C442+1/B442)/((2*H$10+H$7*E442)*SQRT(11*91))</f>
        <v>1.3124069858080913</v>
      </c>
      <c r="G442" s="29">
        <f t="shared" si="52"/>
        <v>6.1380843968554125E-3</v>
      </c>
      <c r="I442" s="43"/>
      <c r="Q442" s="46">
        <v>213.67854689999999</v>
      </c>
      <c r="R442" s="46">
        <v>1.049974832</v>
      </c>
      <c r="S442" s="46">
        <v>4.9138059999999997E-3</v>
      </c>
    </row>
    <row r="443" spans="1:19" x14ac:dyDescent="0.2">
      <c r="A443" s="1">
        <v>10.608000000000001</v>
      </c>
      <c r="B443" s="14">
        <v>289.82417579999998</v>
      </c>
      <c r="C443" s="14">
        <v>26.285714290000001</v>
      </c>
      <c r="D443" s="14">
        <v>11.020066119999999</v>
      </c>
      <c r="E443" s="29">
        <f t="shared" si="51"/>
        <v>213.7383309959784</v>
      </c>
      <c r="F443" s="29">
        <f t="shared" si="58"/>
        <v>1.3200627181550784</v>
      </c>
      <c r="G443" s="29">
        <f t="shared" si="52"/>
        <v>6.1760691776895933E-3</v>
      </c>
      <c r="I443" s="43"/>
      <c r="Q443" s="46">
        <v>213.61825899999999</v>
      </c>
      <c r="R443" s="46">
        <v>1.053691073</v>
      </c>
      <c r="S443" s="46">
        <v>4.9325890000000002E-3</v>
      </c>
    </row>
    <row r="444" spans="1:19" x14ac:dyDescent="0.2">
      <c r="A444" s="1">
        <v>10.632</v>
      </c>
      <c r="B444" s="14">
        <v>286.64835160000001</v>
      </c>
      <c r="C444" s="14">
        <v>26.032967029999998</v>
      </c>
      <c r="D444" s="14">
        <v>11.023681939999999</v>
      </c>
      <c r="E444" s="29">
        <f t="shared" si="51"/>
        <v>213.67099792462946</v>
      </c>
      <c r="F444" s="29">
        <f t="shared" si="58"/>
        <v>1.3293292116737256</v>
      </c>
      <c r="G444" s="29">
        <f t="shared" si="52"/>
        <v>6.2213834567414463E-3</v>
      </c>
      <c r="I444" s="43"/>
      <c r="Q444" s="46">
        <v>213.56456779999999</v>
      </c>
      <c r="R444" s="46">
        <v>1.058916789</v>
      </c>
      <c r="S444" s="46">
        <v>4.9582979999999999E-3</v>
      </c>
    </row>
    <row r="445" spans="1:19" x14ac:dyDescent="0.2">
      <c r="A445" s="1">
        <v>10.656000000000001</v>
      </c>
      <c r="B445" s="14">
        <v>283.83516479999997</v>
      </c>
      <c r="C445" s="14">
        <v>25.714285709999999</v>
      </c>
      <c r="D445" s="14">
        <v>11.03666071</v>
      </c>
      <c r="E445" s="29">
        <f t="shared" si="51"/>
        <v>213.42831051222657</v>
      </c>
      <c r="F445" s="29">
        <f t="shared" si="58"/>
        <v>1.3477056673076211</v>
      </c>
      <c r="G445" s="29">
        <f t="shared" si="52"/>
        <v>6.3145590389256986E-3</v>
      </c>
      <c r="I445" s="43"/>
      <c r="Q445" s="46">
        <v>213.37196539999999</v>
      </c>
      <c r="R445" s="46">
        <v>1.0655738960000001</v>
      </c>
      <c r="S445" s="46">
        <v>4.9939729999999996E-3</v>
      </c>
    </row>
    <row r="446" spans="1:19" x14ac:dyDescent="0.2">
      <c r="A446" s="1">
        <v>10.68</v>
      </c>
      <c r="B446" s="14">
        <v>281.5054945</v>
      </c>
      <c r="C446" s="14">
        <v>25.62637363</v>
      </c>
      <c r="D446" s="14">
        <v>11.045502559999999</v>
      </c>
      <c r="E446" s="29">
        <f t="shared" si="51"/>
        <v>213.26206392109356</v>
      </c>
      <c r="F446" s="29">
        <f t="shared" si="58"/>
        <v>1.3574959177089403</v>
      </c>
      <c r="G446" s="29">
        <f t="shared" si="52"/>
        <v>6.3653886338228931E-3</v>
      </c>
      <c r="I446" s="43"/>
      <c r="Q446" s="46">
        <v>213.24086080000001</v>
      </c>
      <c r="R446" s="46">
        <v>1.0677634579999999</v>
      </c>
      <c r="S446" s="46">
        <v>5.0073119999999999E-3</v>
      </c>
    </row>
    <row r="447" spans="1:19" x14ac:dyDescent="0.2">
      <c r="A447" s="1">
        <v>10.704000000000001</v>
      </c>
      <c r="B447" s="14">
        <v>279.03296699999999</v>
      </c>
      <c r="C447" s="14">
        <v>25.38461538</v>
      </c>
      <c r="D447" s="14">
        <v>11.051143100000001</v>
      </c>
      <c r="E447" s="29">
        <f t="shared" si="51"/>
        <v>213.15561276365969</v>
      </c>
      <c r="F447" s="29">
        <f t="shared" si="58"/>
        <v>1.3686073581937754</v>
      </c>
      <c r="G447" s="29">
        <f t="shared" si="52"/>
        <v>6.4206958496150169E-3</v>
      </c>
      <c r="I447" s="43"/>
      <c r="Q447" s="46">
        <v>213.1572697</v>
      </c>
      <c r="R447" s="46">
        <v>1.0729007070000001</v>
      </c>
      <c r="S447" s="46">
        <v>5.033376E-3</v>
      </c>
    </row>
    <row r="448" spans="1:19" x14ac:dyDescent="0.2">
      <c r="A448" s="1">
        <v>10.728</v>
      </c>
      <c r="B448" s="14">
        <v>276.4395604</v>
      </c>
      <c r="C448" s="14">
        <v>25.07692308</v>
      </c>
      <c r="D448" s="14">
        <v>11.05219827</v>
      </c>
      <c r="E448" s="29">
        <f t="shared" si="51"/>
        <v>213.13566431582214</v>
      </c>
      <c r="F448" s="29">
        <f t="shared" si="58"/>
        <v>1.3777057449974972</v>
      </c>
      <c r="G448" s="29">
        <f t="shared" si="52"/>
        <v>6.4639850370420771E-3</v>
      </c>
      <c r="I448" s="43"/>
      <c r="Q448" s="46">
        <v>213.14163629999999</v>
      </c>
      <c r="R448" s="46">
        <v>1.079351986</v>
      </c>
      <c r="S448" s="46">
        <v>5.064013E-3</v>
      </c>
    </row>
    <row r="449" spans="1:19" x14ac:dyDescent="0.2">
      <c r="A449" s="1">
        <v>10.752000000000001</v>
      </c>
      <c r="B449" s="14">
        <v>274.18681320000002</v>
      </c>
      <c r="C449" s="14">
        <v>24.758241760000001</v>
      </c>
      <c r="D449" s="14">
        <v>11.05802334</v>
      </c>
      <c r="E449" s="29">
        <f t="shared" si="51"/>
        <v>213.02533962933626</v>
      </c>
      <c r="F449" s="29">
        <f t="shared" si="58"/>
        <v>1.3912714764475644</v>
      </c>
      <c r="G449" s="29">
        <f t="shared" si="52"/>
        <v>6.5310140045704169E-3</v>
      </c>
      <c r="I449" s="43"/>
      <c r="Q449" s="46">
        <v>213.05535449999999</v>
      </c>
      <c r="R449" s="46">
        <v>1.086165466</v>
      </c>
      <c r="S449" s="46">
        <v>5.0980440000000004E-3</v>
      </c>
    </row>
    <row r="450" spans="1:19" x14ac:dyDescent="0.2">
      <c r="A450" s="1">
        <v>10.776</v>
      </c>
      <c r="B450" s="14">
        <v>271.20879120000001</v>
      </c>
      <c r="C450" s="14">
        <v>24.37362637</v>
      </c>
      <c r="D450" s="14">
        <v>11.065259510000001</v>
      </c>
      <c r="E450" s="29">
        <f t="shared" si="51"/>
        <v>212.88781365903432</v>
      </c>
      <c r="F450" s="29">
        <f t="shared" si="58"/>
        <v>1.4082786227519373</v>
      </c>
      <c r="G450" s="29">
        <f t="shared" si="52"/>
        <v>6.6151208871329126E-3</v>
      </c>
      <c r="I450" s="43"/>
      <c r="Q450" s="46">
        <v>212.94822389999999</v>
      </c>
      <c r="R450" s="46">
        <v>1.094606805</v>
      </c>
      <c r="S450" s="46">
        <v>5.1402490000000004E-3</v>
      </c>
    </row>
    <row r="451" spans="1:19" x14ac:dyDescent="0.2">
      <c r="A451" s="1">
        <v>10.8</v>
      </c>
      <c r="B451" s="14">
        <v>268.9247312</v>
      </c>
      <c r="C451" s="14">
        <v>24.19354839</v>
      </c>
      <c r="D451" s="14">
        <v>11.07118137</v>
      </c>
      <c r="E451" s="29">
        <f t="shared" ref="E451:E514" si="59" xml:space="preserve"> (2*H$10)/(-H$7+SQRT((H$7)^2+4*H$10*(LN(D451)-H$4)))</f>
        <v>212.7748679881966</v>
      </c>
      <c r="F451" s="29">
        <f xml:space="preserve"> E451^3*SQRT(1/C451+1/B451)/((2*H$10+H$7*E451)*SQRT(11*93))</f>
        <v>1.4035283339351596</v>
      </c>
      <c r="G451" s="29">
        <f t="shared" si="52"/>
        <v>6.5963069191659349E-3</v>
      </c>
      <c r="I451" s="43"/>
      <c r="Q451" s="46">
        <v>212.86059499999999</v>
      </c>
      <c r="R451" s="46">
        <v>1.086937115</v>
      </c>
      <c r="S451" s="46">
        <v>5.1063330000000002E-3</v>
      </c>
    </row>
    <row r="452" spans="1:19" x14ac:dyDescent="0.2">
      <c r="A452" s="1">
        <v>10.824</v>
      </c>
      <c r="B452" s="14">
        <v>266.48387100000002</v>
      </c>
      <c r="C452" s="14">
        <v>23.98924731</v>
      </c>
      <c r="D452" s="14">
        <v>11.08037835</v>
      </c>
      <c r="E452" s="29">
        <f t="shared" si="59"/>
        <v>212.59873153697066</v>
      </c>
      <c r="F452" s="29">
        <f t="shared" ref="F452:F460" si="60" xml:space="preserve"> E452^3*SQRT(1/C452+1/B452)/((2*H$10+H$7*E452)*SQRT(11*93))</f>
        <v>1.4178537501241386</v>
      </c>
      <c r="G452" s="29">
        <f t="shared" si="52"/>
        <v>6.6691543259634906E-3</v>
      </c>
      <c r="I452" s="43"/>
      <c r="Q452" s="46">
        <v>212.72458019999999</v>
      </c>
      <c r="R452" s="46">
        <v>1.0917303570000001</v>
      </c>
      <c r="S452" s="46">
        <v>5.1321309999999998E-3</v>
      </c>
    </row>
    <row r="453" spans="1:19" x14ac:dyDescent="0.2">
      <c r="A453" s="1">
        <v>10.848000000000001</v>
      </c>
      <c r="B453" s="14">
        <v>263.83870969999998</v>
      </c>
      <c r="C453" s="14">
        <v>23.827956990000001</v>
      </c>
      <c r="D453" s="14">
        <v>11.088694909999999</v>
      </c>
      <c r="E453" s="29">
        <f t="shared" si="59"/>
        <v>212.43868050462689</v>
      </c>
      <c r="F453" s="29">
        <f t="shared" si="60"/>
        <v>1.4305531115458825</v>
      </c>
      <c r="G453" s="29">
        <f t="shared" ref="G453:G516" si="61" xml:space="preserve"> F453/E453</f>
        <v>6.7339578091322461E-3</v>
      </c>
      <c r="I453" s="43"/>
      <c r="Q453" s="46">
        <v>212.6016678</v>
      </c>
      <c r="R453" s="46">
        <v>1.0956949250000001</v>
      </c>
      <c r="S453" s="46">
        <v>5.1537459999999998E-3</v>
      </c>
    </row>
    <row r="454" spans="1:19" x14ac:dyDescent="0.2">
      <c r="A454" s="1">
        <v>10.872</v>
      </c>
      <c r="B454" s="14">
        <v>261.03225809999998</v>
      </c>
      <c r="C454" s="14">
        <v>23.537634409999999</v>
      </c>
      <c r="D454" s="14">
        <v>11.097748660000001</v>
      </c>
      <c r="E454" s="29">
        <f t="shared" si="59"/>
        <v>212.26358421642476</v>
      </c>
      <c r="F454" s="29">
        <f t="shared" si="60"/>
        <v>1.4478948442059816</v>
      </c>
      <c r="G454" s="29">
        <f t="shared" si="61"/>
        <v>6.8212117003060803E-3</v>
      </c>
      <c r="I454" s="43"/>
      <c r="Q454" s="46">
        <v>212.4679486</v>
      </c>
      <c r="R454" s="46">
        <v>1.102498948</v>
      </c>
      <c r="S454" s="46">
        <v>5.1890130000000001E-3</v>
      </c>
    </row>
    <row r="455" spans="1:19" x14ac:dyDescent="0.2">
      <c r="A455" s="1">
        <v>10.896000000000001</v>
      </c>
      <c r="B455" s="14">
        <v>258.06451609999999</v>
      </c>
      <c r="C455" s="14">
        <v>23.268817200000001</v>
      </c>
      <c r="D455" s="14">
        <v>11.106617740000001</v>
      </c>
      <c r="E455" s="29">
        <f t="shared" si="59"/>
        <v>212.09117102676115</v>
      </c>
      <c r="F455" s="29">
        <f t="shared" si="60"/>
        <v>1.4649386211144098</v>
      </c>
      <c r="G455" s="29">
        <f t="shared" si="61"/>
        <v>6.9071174156965136E-3</v>
      </c>
      <c r="I455" s="43"/>
      <c r="Q455" s="46">
        <v>212.33704660000001</v>
      </c>
      <c r="R455" s="46">
        <v>1.1089802289999999</v>
      </c>
      <c r="S455" s="46">
        <v>5.2227350000000001E-3</v>
      </c>
    </row>
    <row r="456" spans="1:19" x14ac:dyDescent="0.2">
      <c r="A456" s="1">
        <v>10.92</v>
      </c>
      <c r="B456" s="14">
        <v>255.7311828</v>
      </c>
      <c r="C456" s="14">
        <v>23.03225806</v>
      </c>
      <c r="D456" s="14">
        <v>11.11029141</v>
      </c>
      <c r="E456" s="29">
        <f t="shared" si="59"/>
        <v>212.01949292473813</v>
      </c>
      <c r="F456" s="29">
        <f t="shared" si="60"/>
        <v>1.4760569792840952</v>
      </c>
      <c r="G456" s="29">
        <f t="shared" si="61"/>
        <v>6.9618927907164662E-3</v>
      </c>
      <c r="I456" s="43"/>
      <c r="Q456" s="46">
        <v>212.28285149999999</v>
      </c>
      <c r="R456" s="46">
        <v>1.1146630829999999</v>
      </c>
      <c r="S456" s="46">
        <v>5.2508390000000002E-3</v>
      </c>
    </row>
    <row r="457" spans="1:19" x14ac:dyDescent="0.2">
      <c r="A457" s="1">
        <v>10.944000000000001</v>
      </c>
      <c r="B457" s="14">
        <v>253.1935484</v>
      </c>
      <c r="C457" s="14">
        <v>22.838709680000001</v>
      </c>
      <c r="D457" s="14">
        <v>11.11960159</v>
      </c>
      <c r="E457" s="29">
        <f t="shared" si="59"/>
        <v>211.83713589296036</v>
      </c>
      <c r="F457" s="29">
        <f t="shared" si="60"/>
        <v>1.4919271801068841</v>
      </c>
      <c r="G457" s="29">
        <f t="shared" si="61"/>
        <v>7.0428028297207677E-3</v>
      </c>
      <c r="I457" s="43"/>
      <c r="Q457" s="46">
        <v>212.14557350000001</v>
      </c>
      <c r="R457" s="46">
        <v>1.1195839970000001</v>
      </c>
      <c r="S457" s="46">
        <v>5.2774329999999998E-3</v>
      </c>
    </row>
    <row r="458" spans="1:19" x14ac:dyDescent="0.2">
      <c r="A458" s="1">
        <v>10.968</v>
      </c>
      <c r="B458" s="14">
        <v>250.6344086</v>
      </c>
      <c r="C458" s="14">
        <v>22.612903230000001</v>
      </c>
      <c r="D458" s="14">
        <v>11.12806645</v>
      </c>
      <c r="E458" s="29">
        <f t="shared" si="59"/>
        <v>211.67044280414191</v>
      </c>
      <c r="F458" s="29">
        <f t="shared" si="60"/>
        <v>1.5082894796690387</v>
      </c>
      <c r="G458" s="29">
        <f t="shared" si="61"/>
        <v>7.1256499475680453E-3</v>
      </c>
      <c r="I458" s="43"/>
      <c r="Q458" s="46">
        <v>212.02084500000001</v>
      </c>
      <c r="R458" s="46">
        <v>1.12529236</v>
      </c>
      <c r="S458" s="46">
        <v>5.3074610000000003E-3</v>
      </c>
    </row>
    <row r="459" spans="1:19" x14ac:dyDescent="0.2">
      <c r="A459" s="1">
        <v>10.992000000000001</v>
      </c>
      <c r="B459" s="14">
        <v>248.41935480000001</v>
      </c>
      <c r="C459" s="14">
        <v>22.333333329999999</v>
      </c>
      <c r="D459" s="14">
        <v>11.143345419999999</v>
      </c>
      <c r="E459" s="29">
        <f t="shared" si="59"/>
        <v>211.36734114209241</v>
      </c>
      <c r="F459" s="29">
        <f t="shared" si="60"/>
        <v>1.534195130122848</v>
      </c>
      <c r="G459" s="29">
        <f t="shared" si="61"/>
        <v>7.2584303792300638E-3</v>
      </c>
      <c r="I459" s="43"/>
      <c r="Q459" s="46">
        <v>211.79591809999999</v>
      </c>
      <c r="R459" s="46">
        <v>1.132361226</v>
      </c>
      <c r="S459" s="46">
        <v>5.346473E-3</v>
      </c>
    </row>
    <row r="460" spans="1:19" x14ac:dyDescent="0.2">
      <c r="A460" s="1">
        <v>11.016</v>
      </c>
      <c r="B460" s="14">
        <v>245.66666670000001</v>
      </c>
      <c r="C460" s="14">
        <v>21.98924731</v>
      </c>
      <c r="D460" s="14">
        <v>11.15988613</v>
      </c>
      <c r="E460" s="29">
        <f t="shared" si="59"/>
        <v>211.03585575025284</v>
      </c>
      <c r="F460" s="29">
        <f t="shared" si="60"/>
        <v>1.5649210060687109</v>
      </c>
      <c r="G460" s="29">
        <f t="shared" si="61"/>
        <v>7.4154271107403323E-3</v>
      </c>
      <c r="I460" s="43"/>
      <c r="Q460" s="46">
        <v>211.55271719999999</v>
      </c>
      <c r="R460" s="46">
        <v>1.141203599</v>
      </c>
      <c r="S460" s="46">
        <v>5.3944170000000003E-3</v>
      </c>
    </row>
    <row r="461" spans="1:19" x14ac:dyDescent="0.2">
      <c r="A461" s="1">
        <v>11.04</v>
      </c>
      <c r="B461" s="14">
        <v>243.45263159999999</v>
      </c>
      <c r="C461" s="14">
        <v>21.8</v>
      </c>
      <c r="D461" s="14">
        <v>11.174728419999999</v>
      </c>
      <c r="E461" s="29">
        <f t="shared" si="59"/>
        <v>210.73529913109175</v>
      </c>
      <c r="F461" s="29">
        <f xml:space="preserve"> E461^3*SQRT(1/C461+1/B461)/((2*H$10+H$7*E461)*SQRT(11*95))</f>
        <v>1.5728437271429707</v>
      </c>
      <c r="G461" s="29">
        <f t="shared" si="61"/>
        <v>7.4635988067881997E-3</v>
      </c>
      <c r="I461" s="43"/>
      <c r="Q461" s="46">
        <v>211.33475559999999</v>
      </c>
      <c r="R461" s="46">
        <v>1.1342263029999999</v>
      </c>
      <c r="S461" s="46">
        <v>5.3669649999999996E-3</v>
      </c>
    </row>
    <row r="462" spans="1:19" x14ac:dyDescent="0.2">
      <c r="A462" s="1">
        <v>11.064</v>
      </c>
      <c r="B462" s="14">
        <v>240.5368421</v>
      </c>
      <c r="C462" s="14">
        <v>21.442105260000002</v>
      </c>
      <c r="D462" s="14">
        <v>11.18679727</v>
      </c>
      <c r="E462" s="29">
        <f t="shared" si="59"/>
        <v>210.48863950466642</v>
      </c>
      <c r="F462" s="29">
        <f t="shared" ref="F462:F470" si="62" xml:space="preserve"> E462^3*SQRT(1/C462+1/B462)/((2*H$10+H$7*E462)*SQRT(11*95))</f>
        <v>1.6007501254750882</v>
      </c>
      <c r="G462" s="29">
        <f t="shared" si="61"/>
        <v>7.6049240911151431E-3</v>
      </c>
      <c r="I462" s="43"/>
      <c r="Q462" s="46">
        <v>211.15770950000001</v>
      </c>
      <c r="R462" s="46">
        <v>1.1435908539999999</v>
      </c>
      <c r="S462" s="46">
        <v>5.4158139999999997E-3</v>
      </c>
    </row>
    <row r="463" spans="1:19" x14ac:dyDescent="0.2">
      <c r="A463" s="1">
        <v>11.087999999999999</v>
      </c>
      <c r="B463" s="14">
        <v>238.06315789999999</v>
      </c>
      <c r="C463" s="14">
        <v>21.252631579999999</v>
      </c>
      <c r="D463" s="14">
        <v>11.19935641</v>
      </c>
      <c r="E463" s="29">
        <f t="shared" si="59"/>
        <v>210.22971191787875</v>
      </c>
      <c r="F463" s="29">
        <f t="shared" si="62"/>
        <v>1.6243658906125951</v>
      </c>
      <c r="G463" s="29">
        <f t="shared" si="61"/>
        <v>7.7266237764104205E-3</v>
      </c>
      <c r="I463" s="43"/>
      <c r="Q463" s="46">
        <v>210.97364959999999</v>
      </c>
      <c r="R463" s="46">
        <v>1.1488958339999999</v>
      </c>
      <c r="S463" s="46">
        <v>5.4456840000000001E-3</v>
      </c>
    </row>
    <row r="464" spans="1:19" x14ac:dyDescent="0.2">
      <c r="A464" s="1">
        <v>11.112</v>
      </c>
      <c r="B464" s="14">
        <v>235.93684210000001</v>
      </c>
      <c r="C464" s="14">
        <v>20.98947368</v>
      </c>
      <c r="D464" s="14">
        <v>11.216118590000001</v>
      </c>
      <c r="E464" s="29">
        <f t="shared" si="59"/>
        <v>209.88039913170292</v>
      </c>
      <c r="F464" s="29">
        <f t="shared" si="62"/>
        <v>1.6573101114531199</v>
      </c>
      <c r="G464" s="29">
        <f t="shared" si="61"/>
        <v>7.8964501607085968E-3</v>
      </c>
      <c r="I464" s="43"/>
      <c r="Q464" s="46">
        <v>210.72827720000001</v>
      </c>
      <c r="R464" s="46">
        <v>1.1561021490000001</v>
      </c>
      <c r="S464" s="46">
        <v>5.4862219999999998E-3</v>
      </c>
    </row>
    <row r="465" spans="1:19" x14ac:dyDescent="0.2">
      <c r="A465" s="1">
        <v>11.135999999999999</v>
      </c>
      <c r="B465" s="14">
        <v>233.8631579</v>
      </c>
      <c r="C465" s="14">
        <v>20.747368420000001</v>
      </c>
      <c r="D465" s="14">
        <v>11.22654021</v>
      </c>
      <c r="E465" s="29">
        <f t="shared" si="59"/>
        <v>209.66097281166844</v>
      </c>
      <c r="F465" s="29">
        <f t="shared" si="62"/>
        <v>1.6817837555669546</v>
      </c>
      <c r="G465" s="29">
        <f t="shared" si="61"/>
        <v>8.0214440151322088E-3</v>
      </c>
      <c r="I465" s="43"/>
      <c r="Q465" s="46">
        <v>210.57588559999999</v>
      </c>
      <c r="R465" s="46">
        <v>1.162810586</v>
      </c>
      <c r="S465" s="46">
        <v>5.5220499999999997E-3</v>
      </c>
    </row>
    <row r="466" spans="1:19" x14ac:dyDescent="0.2">
      <c r="A466" s="1">
        <v>11.16</v>
      </c>
      <c r="B466" s="14">
        <v>231.47368420000001</v>
      </c>
      <c r="C466" s="14">
        <v>20.568421050000001</v>
      </c>
      <c r="D466" s="14">
        <v>11.228426109999999</v>
      </c>
      <c r="E466" s="29">
        <f t="shared" si="59"/>
        <v>209.62107526915963</v>
      </c>
      <c r="F466" s="29">
        <f t="shared" si="62"/>
        <v>1.69197841975372</v>
      </c>
      <c r="G466" s="29">
        <f t="shared" si="61"/>
        <v>8.0716045253616305E-3</v>
      </c>
      <c r="I466" s="43"/>
      <c r="Q466" s="46">
        <v>210.5483223</v>
      </c>
      <c r="R466" s="46">
        <v>1.16795476</v>
      </c>
      <c r="S466" s="46">
        <v>5.5472050000000004E-3</v>
      </c>
    </row>
    <row r="467" spans="1:19" x14ac:dyDescent="0.2">
      <c r="A467" s="1">
        <v>11.183999999999999</v>
      </c>
      <c r="B467" s="14">
        <v>229.09473679999999</v>
      </c>
      <c r="C467" s="14">
        <v>20.389473679999998</v>
      </c>
      <c r="D467" s="14">
        <v>11.23563126</v>
      </c>
      <c r="E467" s="29">
        <f t="shared" si="59"/>
        <v>209.46809689343851</v>
      </c>
      <c r="F467" s="29">
        <f t="shared" si="62"/>
        <v>1.7103388967583582</v>
      </c>
      <c r="G467" s="29">
        <f t="shared" si="61"/>
        <v>8.1651522218605388E-3</v>
      </c>
      <c r="I467" s="43"/>
      <c r="Q467" s="46">
        <v>210.4430539</v>
      </c>
      <c r="R467" s="46">
        <v>1.1732216950000001</v>
      </c>
      <c r="S467" s="46">
        <v>5.5750080000000002E-3</v>
      </c>
    </row>
    <row r="468" spans="1:19" x14ac:dyDescent="0.2">
      <c r="A468" s="1">
        <v>11.208</v>
      </c>
      <c r="B468" s="14">
        <v>226.4947368</v>
      </c>
      <c r="C468" s="14">
        <v>20.178947369999999</v>
      </c>
      <c r="D468" s="14">
        <v>11.242764770000001</v>
      </c>
      <c r="E468" s="29">
        <f t="shared" si="59"/>
        <v>209.31576722753724</v>
      </c>
      <c r="F468" s="29">
        <f t="shared" si="62"/>
        <v>1.7303555761544216</v>
      </c>
      <c r="G468" s="29">
        <f t="shared" si="61"/>
        <v>8.2667235205145066E-3</v>
      </c>
      <c r="I468" s="43"/>
      <c r="Q468" s="46">
        <v>210.33889199999999</v>
      </c>
      <c r="R468" s="46">
        <v>1.179450028</v>
      </c>
      <c r="S468" s="46">
        <v>5.6073800000000004E-3</v>
      </c>
    </row>
    <row r="469" spans="1:19" x14ac:dyDescent="0.2">
      <c r="A469" s="1">
        <v>11.231999999999999</v>
      </c>
      <c r="B469" s="14">
        <v>224.76842110000001</v>
      </c>
      <c r="C469" s="14">
        <v>19.94736842</v>
      </c>
      <c r="D469" s="14">
        <v>11.25161737</v>
      </c>
      <c r="E469" s="29">
        <f t="shared" si="59"/>
        <v>209.12548815502734</v>
      </c>
      <c r="F469" s="29">
        <f t="shared" si="62"/>
        <v>1.7542486499504562</v>
      </c>
      <c r="G469" s="29">
        <f t="shared" si="61"/>
        <v>8.3884975735239401E-3</v>
      </c>
      <c r="I469" s="43"/>
      <c r="Q469" s="46">
        <v>210.20971119999999</v>
      </c>
      <c r="R469" s="46">
        <v>1.1861780420000001</v>
      </c>
      <c r="S469" s="46">
        <v>5.6428320000000004E-3</v>
      </c>
    </row>
    <row r="470" spans="1:19" x14ac:dyDescent="0.2">
      <c r="A470" s="1">
        <v>11.256</v>
      </c>
      <c r="B470" s="14">
        <v>222.27368419999999</v>
      </c>
      <c r="C470" s="14">
        <v>19.778947370000001</v>
      </c>
      <c r="D470" s="14">
        <v>11.248521739999999</v>
      </c>
      <c r="E470" s="29">
        <f t="shared" si="59"/>
        <v>209.19218456655847</v>
      </c>
      <c r="F470" s="29">
        <f t="shared" si="62"/>
        <v>1.7568754354681775</v>
      </c>
      <c r="G470" s="29">
        <f t="shared" si="61"/>
        <v>8.3983798874149342E-3</v>
      </c>
      <c r="I470" s="43"/>
      <c r="Q470" s="46">
        <v>210.25487340000001</v>
      </c>
      <c r="R470" s="46">
        <v>1.1913167739999999</v>
      </c>
      <c r="S470" s="46">
        <v>5.6660599999999997E-3</v>
      </c>
    </row>
    <row r="471" spans="1:19" x14ac:dyDescent="0.2">
      <c r="A471" s="1">
        <v>11.28</v>
      </c>
      <c r="B471" s="14">
        <v>220.16494850000001</v>
      </c>
      <c r="C471" s="14">
        <v>19.670103090000001</v>
      </c>
      <c r="D471" s="14">
        <v>11.247321919999999</v>
      </c>
      <c r="E471" s="29">
        <f t="shared" si="59"/>
        <v>209.21798902155118</v>
      </c>
      <c r="F471" s="29">
        <f xml:space="preserve"> E471^3*SQRT(1/C471+1/B471)/((2*H$10+H$7*E471)*SQRT(11*97))</f>
        <v>1.7418423706147133</v>
      </c>
      <c r="G471" s="29">
        <f t="shared" si="61"/>
        <v>8.325490455007141E-3</v>
      </c>
      <c r="I471" s="43"/>
      <c r="Q471" s="46">
        <v>210.27238070000001</v>
      </c>
      <c r="R471" s="46">
        <v>1.1824107639999999</v>
      </c>
      <c r="S471" s="46">
        <v>5.6232340000000004E-3</v>
      </c>
    </row>
    <row r="472" spans="1:19" x14ac:dyDescent="0.2">
      <c r="A472" s="1">
        <v>11.304</v>
      </c>
      <c r="B472" s="14">
        <v>217.97938139999999</v>
      </c>
      <c r="C472" s="14">
        <v>19.381443300000001</v>
      </c>
      <c r="D472" s="14">
        <v>11.244357450000001</v>
      </c>
      <c r="E472" s="29">
        <f t="shared" si="59"/>
        <v>209.28163626047822</v>
      </c>
      <c r="F472" s="29">
        <f t="shared" ref="F472:F480" si="63" xml:space="preserve"> E472^3*SQRT(1/C472+1/B472)/((2*H$10+H$7*E472)*SQRT(11*97))</f>
        <v>1.7496830546529012</v>
      </c>
      <c r="G472" s="29">
        <f t="shared" si="61"/>
        <v>8.3604232359651143E-3</v>
      </c>
      <c r="I472" s="43"/>
      <c r="Q472" s="46">
        <v>210.31564409999999</v>
      </c>
      <c r="R472" s="46">
        <v>1.1909187640000001</v>
      </c>
      <c r="S472" s="46">
        <v>5.6625310000000002E-3</v>
      </c>
    </row>
    <row r="473" spans="1:19" x14ac:dyDescent="0.2">
      <c r="A473" s="1">
        <v>11.327999999999999</v>
      </c>
      <c r="B473" s="14">
        <v>215.68041239999999</v>
      </c>
      <c r="C473" s="14">
        <v>19.09278351</v>
      </c>
      <c r="D473" s="14">
        <v>11.23711524</v>
      </c>
      <c r="E473" s="29">
        <f t="shared" si="59"/>
        <v>209.43648005628521</v>
      </c>
      <c r="F473" s="29">
        <f t="shared" si="63"/>
        <v>1.7510803287583834</v>
      </c>
      <c r="G473" s="29">
        <f t="shared" si="61"/>
        <v>8.3609136683723273E-3</v>
      </c>
      <c r="I473" s="43"/>
      <c r="Q473" s="46">
        <v>210.42138019999999</v>
      </c>
      <c r="R473" s="46">
        <v>1.199596189</v>
      </c>
      <c r="S473" s="46">
        <v>5.7009230000000001E-3</v>
      </c>
    </row>
    <row r="474" spans="1:19" x14ac:dyDescent="0.2">
      <c r="A474" s="1">
        <v>11.352</v>
      </c>
      <c r="B474" s="14">
        <v>213.51546389999999</v>
      </c>
      <c r="C474" s="14">
        <v>18.896907219999999</v>
      </c>
      <c r="D474" s="14">
        <v>11.232401080000001</v>
      </c>
      <c r="E474" s="29">
        <f t="shared" si="59"/>
        <v>209.53678766856629</v>
      </c>
      <c r="F474" s="29">
        <f t="shared" si="63"/>
        <v>1.7527615780109558</v>
      </c>
      <c r="G474" s="29">
        <f t="shared" si="61"/>
        <v>8.3649348523151795E-3</v>
      </c>
      <c r="I474" s="43"/>
      <c r="Q474" s="46">
        <v>210.49023980000001</v>
      </c>
      <c r="R474" s="46">
        <v>1.2057354259999999</v>
      </c>
      <c r="S474" s="46">
        <v>5.728225E-3</v>
      </c>
    </row>
    <row r="475" spans="1:19" x14ac:dyDescent="0.2">
      <c r="A475" s="1">
        <v>11.375999999999999</v>
      </c>
      <c r="B475" s="14">
        <v>211.30927840000001</v>
      </c>
      <c r="C475" s="14">
        <v>18.855670100000001</v>
      </c>
      <c r="D475" s="14">
        <v>11.22460242</v>
      </c>
      <c r="E475" s="29">
        <f t="shared" si="59"/>
        <v>209.70190686665586</v>
      </c>
      <c r="F475" s="29">
        <f t="shared" si="63"/>
        <v>1.7433238315669679</v>
      </c>
      <c r="G475" s="29">
        <f t="shared" si="61"/>
        <v>8.313342771248634E-3</v>
      </c>
      <c r="I475" s="43"/>
      <c r="Q475" s="46">
        <v>210.60421160000001</v>
      </c>
      <c r="R475" s="46">
        <v>1.2073707899999999</v>
      </c>
      <c r="S475" s="46">
        <v>5.73289E-3</v>
      </c>
    </row>
    <row r="476" spans="1:19" x14ac:dyDescent="0.2">
      <c r="A476" s="1">
        <v>11.4</v>
      </c>
      <c r="B476" s="14">
        <v>209.04123709999999</v>
      </c>
      <c r="C476" s="14">
        <v>18.567010310000001</v>
      </c>
      <c r="D476" s="14">
        <v>11.22037297</v>
      </c>
      <c r="E476" s="29">
        <f t="shared" si="59"/>
        <v>209.79103645757382</v>
      </c>
      <c r="F476" s="29">
        <f t="shared" si="63"/>
        <v>1.7500899177682594</v>
      </c>
      <c r="G476" s="29">
        <f t="shared" si="61"/>
        <v>8.3420624032341881E-3</v>
      </c>
      <c r="I476" s="43"/>
      <c r="Q476" s="46">
        <v>210.6660516</v>
      </c>
      <c r="R476" s="46">
        <v>1.216441227</v>
      </c>
      <c r="S476" s="46">
        <v>5.774263E-3</v>
      </c>
    </row>
    <row r="477" spans="1:19" x14ac:dyDescent="0.2">
      <c r="A477" s="1">
        <v>11.423999999999999</v>
      </c>
      <c r="B477" s="14">
        <v>207.07216489999999</v>
      </c>
      <c r="C477" s="14">
        <v>18.453608249999998</v>
      </c>
      <c r="D477" s="14">
        <v>11.21764434</v>
      </c>
      <c r="E477" s="29">
        <f t="shared" si="59"/>
        <v>209.84838441256335</v>
      </c>
      <c r="F477" s="29">
        <f t="shared" si="63"/>
        <v>1.751601298433312</v>
      </c>
      <c r="G477" s="29">
        <f t="shared" si="61"/>
        <v>8.3469849116858189E-3</v>
      </c>
      <c r="I477" s="43"/>
      <c r="Q477" s="46">
        <v>210.70595879999999</v>
      </c>
      <c r="R477" s="46">
        <v>1.2203079130000001</v>
      </c>
      <c r="S477" s="46">
        <v>5.791521E-3</v>
      </c>
    </row>
    <row r="478" spans="1:19" x14ac:dyDescent="0.2">
      <c r="A478" s="1">
        <v>11.448</v>
      </c>
      <c r="B478" s="14">
        <v>204.60824740000001</v>
      </c>
      <c r="C478" s="14">
        <v>18.34020619</v>
      </c>
      <c r="D478" s="14">
        <v>11.211287069999999</v>
      </c>
      <c r="E478" s="29">
        <f t="shared" si="59"/>
        <v>209.98153428576688</v>
      </c>
      <c r="F478" s="29">
        <f t="shared" si="63"/>
        <v>1.7479846763456313</v>
      </c>
      <c r="G478" s="29">
        <f t="shared" si="61"/>
        <v>8.3244685409659593E-3</v>
      </c>
      <c r="I478" s="43"/>
      <c r="Q478" s="46">
        <v>210.79896969999999</v>
      </c>
      <c r="R478" s="46">
        <v>1.224291265</v>
      </c>
      <c r="S478" s="46">
        <v>5.8078619999999996E-3</v>
      </c>
    </row>
    <row r="479" spans="1:19" x14ac:dyDescent="0.2">
      <c r="A479" s="1">
        <v>11.472</v>
      </c>
      <c r="B479" s="14">
        <v>202.37113400000001</v>
      </c>
      <c r="C479" s="14">
        <v>18.113402059999999</v>
      </c>
      <c r="D479" s="14">
        <v>11.20090587</v>
      </c>
      <c r="E479" s="29">
        <f t="shared" si="59"/>
        <v>210.19760392247801</v>
      </c>
      <c r="F479" s="29">
        <f t="shared" si="63"/>
        <v>1.743671678725299</v>
      </c>
      <c r="G479" s="29">
        <f t="shared" si="61"/>
        <v>8.295392745620328E-3</v>
      </c>
      <c r="I479" s="43"/>
      <c r="Q479" s="46">
        <v>210.95095420000001</v>
      </c>
      <c r="R479" s="46">
        <v>1.2317318100000001</v>
      </c>
      <c r="S479" s="46">
        <v>5.8389490000000004E-3</v>
      </c>
    </row>
    <row r="480" spans="1:19" x14ac:dyDescent="0.2">
      <c r="A480" s="1">
        <v>11.496</v>
      </c>
      <c r="B480" s="14">
        <v>200.4742268</v>
      </c>
      <c r="C480" s="14">
        <v>17.927835049999999</v>
      </c>
      <c r="D480" s="14">
        <v>11.1902563</v>
      </c>
      <c r="E480" s="29">
        <f t="shared" si="59"/>
        <v>210.41755831964514</v>
      </c>
      <c r="F480" s="29">
        <f t="shared" si="63"/>
        <v>1.7375115711902152</v>
      </c>
      <c r="G480" s="29">
        <f t="shared" si="61"/>
        <v>8.2574457429582127E-3</v>
      </c>
      <c r="I480" s="43"/>
      <c r="Q480" s="46">
        <v>211.1069976</v>
      </c>
      <c r="R480" s="46">
        <v>1.2379095950000001</v>
      </c>
      <c r="S480" s="46">
        <v>5.8638969999999999E-3</v>
      </c>
    </row>
    <row r="481" spans="1:19" x14ac:dyDescent="0.2">
      <c r="A481" s="1">
        <v>11.52</v>
      </c>
      <c r="B481" s="14">
        <v>199.07070709999999</v>
      </c>
      <c r="C481" s="14">
        <v>17.787878790000001</v>
      </c>
      <c r="D481" s="14">
        <v>11.191682180000001</v>
      </c>
      <c r="E481" s="29">
        <f t="shared" si="59"/>
        <v>210.38820623722145</v>
      </c>
      <c r="F481" s="29">
        <f xml:space="preserve"> E481^3*SQRT(1/C481+1/B481)/((2*H$10+H$7*E481)*SQRT(11*99))</f>
        <v>1.7285477065778718</v>
      </c>
      <c r="G481" s="29">
        <f t="shared" si="61"/>
        <v>8.2159914640313175E-3</v>
      </c>
      <c r="I481" s="43"/>
      <c r="Q481" s="46">
        <v>211.08609720000001</v>
      </c>
      <c r="R481" s="46">
        <v>1.2301301259999999</v>
      </c>
      <c r="S481" s="46">
        <v>5.8276229999999997E-3</v>
      </c>
    </row>
    <row r="482" spans="1:19" x14ac:dyDescent="0.2">
      <c r="A482" s="1">
        <v>11.544</v>
      </c>
      <c r="B482" s="14">
        <v>197.3232323</v>
      </c>
      <c r="C482" s="14">
        <v>17.676767680000001</v>
      </c>
      <c r="D482" s="14">
        <v>11.18732748</v>
      </c>
      <c r="E482" s="29">
        <f t="shared" si="59"/>
        <v>210.47775530102828</v>
      </c>
      <c r="F482" s="29">
        <f t="shared" ref="F482:F490" si="64" xml:space="preserve"> E482^3*SQRT(1/C482+1/B482)/((2*H$10+H$7*E482)*SQRT(11*99))</f>
        <v>1.7281099953651511</v>
      </c>
      <c r="G482" s="29">
        <f t="shared" si="61"/>
        <v>8.210416311660031E-3</v>
      </c>
      <c r="I482" s="43"/>
      <c r="Q482" s="46">
        <v>211.14993530000001</v>
      </c>
      <c r="R482" s="46">
        <v>1.2340629890000001</v>
      </c>
      <c r="S482" s="46">
        <v>5.8444869999999998E-3</v>
      </c>
    </row>
    <row r="483" spans="1:19" x14ac:dyDescent="0.2">
      <c r="A483" s="1">
        <v>11.568</v>
      </c>
      <c r="B483" s="14">
        <v>195.31313130000001</v>
      </c>
      <c r="C483" s="14">
        <v>17.474747470000001</v>
      </c>
      <c r="D483" s="14">
        <v>11.184523860000001</v>
      </c>
      <c r="E483" s="29">
        <f t="shared" si="59"/>
        <v>210.53526209405882</v>
      </c>
      <c r="F483" s="29">
        <f t="shared" si="64"/>
        <v>1.734108981293395</v>
      </c>
      <c r="G483" s="29">
        <f t="shared" si="61"/>
        <v>8.2366676443904382E-3</v>
      </c>
      <c r="I483" s="43"/>
      <c r="Q483" s="46">
        <v>211.19104680000001</v>
      </c>
      <c r="R483" s="46">
        <v>1.2410748089999999</v>
      </c>
      <c r="S483" s="46">
        <v>5.8765500000000003E-3</v>
      </c>
    </row>
    <row r="484" spans="1:19" x14ac:dyDescent="0.2">
      <c r="A484" s="1">
        <v>11.592000000000001</v>
      </c>
      <c r="B484" s="14">
        <v>193.37373740000001</v>
      </c>
      <c r="C484" s="14">
        <v>17.29292929</v>
      </c>
      <c r="D484" s="14">
        <v>11.19363495</v>
      </c>
      <c r="E484" s="29">
        <f t="shared" si="59"/>
        <v>210.34795931541117</v>
      </c>
      <c r="F484" s="29">
        <f t="shared" si="64"/>
        <v>1.7559342936965123</v>
      </c>
      <c r="G484" s="29">
        <f t="shared" si="61"/>
        <v>8.3477600610497756E-3</v>
      </c>
      <c r="I484" s="43"/>
      <c r="Q484" s="46">
        <v>211.0574776</v>
      </c>
      <c r="R484" s="46">
        <v>1.2476771040000001</v>
      </c>
      <c r="S484" s="46">
        <v>5.9115510000000001E-3</v>
      </c>
    </row>
    <row r="485" spans="1:19" x14ac:dyDescent="0.2">
      <c r="A485" s="1">
        <v>11.616</v>
      </c>
      <c r="B485" s="14">
        <v>191.33333329999999</v>
      </c>
      <c r="C485" s="14">
        <v>17.11111111</v>
      </c>
      <c r="D485" s="14">
        <v>11.20455799</v>
      </c>
      <c r="E485" s="29">
        <f t="shared" si="59"/>
        <v>210.1217798670875</v>
      </c>
      <c r="F485" s="29">
        <f t="shared" si="64"/>
        <v>1.781098674283853</v>
      </c>
      <c r="G485" s="29">
        <f t="shared" si="61"/>
        <v>8.4765066972614014E-3</v>
      </c>
      <c r="I485" s="43"/>
      <c r="Q485" s="46">
        <v>210.89747159999999</v>
      </c>
      <c r="R485" s="46">
        <v>1.2544297310000001</v>
      </c>
      <c r="S485" s="46">
        <v>5.9480549999999998E-3</v>
      </c>
    </row>
    <row r="486" spans="1:19" x14ac:dyDescent="0.2">
      <c r="A486" s="1">
        <v>11.64</v>
      </c>
      <c r="B486" s="14">
        <v>189.6464646</v>
      </c>
      <c r="C486" s="14">
        <v>16.8989899</v>
      </c>
      <c r="D486" s="14">
        <v>11.21246829</v>
      </c>
      <c r="E486" s="29">
        <f t="shared" si="59"/>
        <v>209.9568426584367</v>
      </c>
      <c r="F486" s="29">
        <f t="shared" si="64"/>
        <v>1.8038672274683212</v>
      </c>
      <c r="G486" s="29">
        <f t="shared" si="61"/>
        <v>8.5916096118996213E-3</v>
      </c>
      <c r="I486" s="43"/>
      <c r="Q486" s="46">
        <v>210.78168410000001</v>
      </c>
      <c r="R486" s="46">
        <v>1.262189413</v>
      </c>
      <c r="S486" s="46">
        <v>5.9881359999999998E-3</v>
      </c>
    </row>
    <row r="487" spans="1:19" x14ac:dyDescent="0.2">
      <c r="A487" s="1">
        <v>11.664</v>
      </c>
      <c r="B487" s="14">
        <v>187.97979799999999</v>
      </c>
      <c r="C487" s="14">
        <v>16.767676770000001</v>
      </c>
      <c r="D487" s="14">
        <v>11.225127049999999</v>
      </c>
      <c r="E487" s="29">
        <f t="shared" si="59"/>
        <v>209.69083064058674</v>
      </c>
      <c r="F487" s="29">
        <f t="shared" si="64"/>
        <v>1.830720289784413</v>
      </c>
      <c r="G487" s="29">
        <f t="shared" si="61"/>
        <v>8.730569115453099E-3</v>
      </c>
      <c r="I487" s="43"/>
      <c r="Q487" s="46">
        <v>210.59654230000001</v>
      </c>
      <c r="R487" s="46">
        <v>1.2673278269999999</v>
      </c>
      <c r="S487" s="46">
        <v>6.0178000000000002E-3</v>
      </c>
    </row>
    <row r="488" spans="1:19" x14ac:dyDescent="0.2">
      <c r="A488" s="1">
        <v>11.688000000000001</v>
      </c>
      <c r="B488" s="14">
        <v>185.82828280000001</v>
      </c>
      <c r="C488" s="14">
        <v>16.60606061</v>
      </c>
      <c r="D488" s="14">
        <v>11.235313250000001</v>
      </c>
      <c r="E488" s="29">
        <f t="shared" si="59"/>
        <v>209.4748673405004</v>
      </c>
      <c r="F488" s="29">
        <f t="shared" si="64"/>
        <v>1.8562882157003289</v>
      </c>
      <c r="G488" s="29">
        <f t="shared" si="61"/>
        <v>8.8616273602070902E-3</v>
      </c>
      <c r="I488" s="43"/>
      <c r="Q488" s="46">
        <v>210.44769880000001</v>
      </c>
      <c r="R488" s="46">
        <v>1.2736936000000001</v>
      </c>
      <c r="S488" s="46">
        <v>6.052305E-3</v>
      </c>
    </row>
    <row r="489" spans="1:19" x14ac:dyDescent="0.2">
      <c r="A489" s="1">
        <v>11.712</v>
      </c>
      <c r="B489" s="14">
        <v>183.969697</v>
      </c>
      <c r="C489" s="14">
        <v>16.343434340000002</v>
      </c>
      <c r="D489" s="14">
        <v>11.24362221</v>
      </c>
      <c r="E489" s="29">
        <f t="shared" si="59"/>
        <v>209.2973979044105</v>
      </c>
      <c r="F489" s="29">
        <f t="shared" si="64"/>
        <v>1.8847070490269218</v>
      </c>
      <c r="G489" s="29">
        <f t="shared" si="61"/>
        <v>9.0049234624870866E-3</v>
      </c>
      <c r="I489" s="43"/>
      <c r="Q489" s="46">
        <v>210.32637579999999</v>
      </c>
      <c r="R489" s="46">
        <v>1.2836711730000001</v>
      </c>
      <c r="S489" s="46">
        <v>6.1032339999999999E-3</v>
      </c>
    </row>
    <row r="490" spans="1:19" x14ac:dyDescent="0.2">
      <c r="A490" s="1">
        <v>11.736000000000001</v>
      </c>
      <c r="B490" s="14">
        <v>182.05050510000001</v>
      </c>
      <c r="C490" s="14">
        <v>16.121212119999999</v>
      </c>
      <c r="D490" s="14">
        <v>11.247573149999999</v>
      </c>
      <c r="E490" s="29">
        <f t="shared" si="59"/>
        <v>209.21258795397273</v>
      </c>
      <c r="F490" s="29">
        <f t="shared" si="64"/>
        <v>1.904250826362899</v>
      </c>
      <c r="G490" s="29">
        <f t="shared" si="61"/>
        <v>9.1019897272234824E-3</v>
      </c>
      <c r="I490" s="43"/>
      <c r="Q490" s="46">
        <v>210.2687147</v>
      </c>
      <c r="R490" s="46">
        <v>1.292363556</v>
      </c>
      <c r="S490" s="46">
        <v>6.1462469999999996E-3</v>
      </c>
    </row>
    <row r="491" spans="1:19" x14ac:dyDescent="0.2">
      <c r="A491" s="1">
        <v>11.76</v>
      </c>
      <c r="B491" s="14">
        <v>180.6435644</v>
      </c>
      <c r="C491" s="14">
        <v>16.029702969999999</v>
      </c>
      <c r="D491" s="14">
        <v>11.24795074</v>
      </c>
      <c r="E491" s="29">
        <f t="shared" si="59"/>
        <v>209.20446822486704</v>
      </c>
      <c r="F491" s="29">
        <f xml:space="preserve"> E491^3*SQRT(1/C491+1/B491)/((2*H$10+H$7*E491)*SQRT(11*101))</f>
        <v>1.891489653604151</v>
      </c>
      <c r="G491" s="29">
        <f t="shared" si="61"/>
        <v>9.0413444304212973E-3</v>
      </c>
      <c r="I491" s="43"/>
      <c r="Q491" s="46">
        <v>210.263205</v>
      </c>
      <c r="R491" s="46">
        <v>1.2832629289999999</v>
      </c>
      <c r="S491" s="46">
        <v>6.1031260000000004E-3</v>
      </c>
    </row>
    <row r="492" spans="1:19" x14ac:dyDescent="0.2">
      <c r="A492" s="1">
        <v>11.784000000000001</v>
      </c>
      <c r="B492" s="14">
        <v>178.8217822</v>
      </c>
      <c r="C492" s="14">
        <v>15.78217822</v>
      </c>
      <c r="D492" s="14">
        <v>11.246545429999999</v>
      </c>
      <c r="E492" s="29">
        <f t="shared" si="59"/>
        <v>209.23467530554842</v>
      </c>
      <c r="F492" s="29">
        <f t="shared" ref="F492:F500" si="65" xml:space="preserve"> E492^3*SQRT(1/C492+1/B492)/((2*H$10+H$7*E492)*SQRT(11*101))</f>
        <v>1.9033947377993097</v>
      </c>
      <c r="G492" s="29">
        <f t="shared" si="61"/>
        <v>9.0969373743608924E-3</v>
      </c>
      <c r="I492" s="43"/>
      <c r="Q492" s="46">
        <v>210.28371179999999</v>
      </c>
      <c r="R492" s="46">
        <v>1.292986239</v>
      </c>
      <c r="S492" s="46">
        <v>6.1487699999999996E-3</v>
      </c>
    </row>
    <row r="493" spans="1:19" x14ac:dyDescent="0.2">
      <c r="A493" s="1">
        <v>11.808</v>
      </c>
      <c r="B493" s="14">
        <v>177.04950500000001</v>
      </c>
      <c r="C493" s="14">
        <v>15.7029703</v>
      </c>
      <c r="D493" s="14">
        <v>11.24778601</v>
      </c>
      <c r="E493" s="29">
        <f t="shared" si="59"/>
        <v>209.20801090548309</v>
      </c>
      <c r="F493" s="29">
        <f t="shared" si="65"/>
        <v>1.9107392803085281</v>
      </c>
      <c r="G493" s="29">
        <f t="shared" si="61"/>
        <v>9.1332032269632844E-3</v>
      </c>
      <c r="I493" s="43"/>
      <c r="Q493" s="46">
        <v>210.2656087</v>
      </c>
      <c r="R493" s="46">
        <v>1.2965165809999999</v>
      </c>
      <c r="S493" s="46">
        <v>6.1660899999999999E-3</v>
      </c>
    </row>
    <row r="494" spans="1:19" x14ac:dyDescent="0.2">
      <c r="A494" s="1">
        <v>11.832000000000001</v>
      </c>
      <c r="B494" s="14">
        <v>175.49504949999999</v>
      </c>
      <c r="C494" s="14">
        <v>15.574257429999999</v>
      </c>
      <c r="D494" s="14">
        <v>11.2597269</v>
      </c>
      <c r="E494" s="29">
        <f t="shared" si="59"/>
        <v>208.94994104390742</v>
      </c>
      <c r="F494" s="29">
        <f t="shared" si="65"/>
        <v>1.9400892569654116</v>
      </c>
      <c r="G494" s="29">
        <f t="shared" si="61"/>
        <v>9.284947616030834E-3</v>
      </c>
      <c r="I494" s="43"/>
      <c r="Q494" s="46">
        <v>210.09145430000001</v>
      </c>
      <c r="R494" s="46">
        <v>1.3020238639999999</v>
      </c>
      <c r="S494" s="46">
        <v>6.1974150000000004E-3</v>
      </c>
    </row>
    <row r="495" spans="1:19" x14ac:dyDescent="0.2">
      <c r="A495" s="1">
        <v>11.856</v>
      </c>
      <c r="B495" s="14">
        <v>173.83168319999999</v>
      </c>
      <c r="C495" s="14">
        <v>15.48514851</v>
      </c>
      <c r="D495" s="14">
        <v>11.2652629</v>
      </c>
      <c r="E495" s="29">
        <f t="shared" si="59"/>
        <v>208.82940386451239</v>
      </c>
      <c r="F495" s="29">
        <f t="shared" si="65"/>
        <v>1.9562285603267804</v>
      </c>
      <c r="G495" s="29">
        <f t="shared" si="61"/>
        <v>9.3675915561966215E-3</v>
      </c>
      <c r="I495" s="43"/>
      <c r="Q495" s="46">
        <v>210.0107702</v>
      </c>
      <c r="R495" s="46">
        <v>1.306024718</v>
      </c>
      <c r="S495" s="46">
        <v>6.2188460000000001E-3</v>
      </c>
    </row>
    <row r="496" spans="1:19" x14ac:dyDescent="0.2">
      <c r="A496" s="1">
        <v>11.88</v>
      </c>
      <c r="B496" s="14">
        <v>172.10891090000001</v>
      </c>
      <c r="C496" s="14">
        <v>15.38613861</v>
      </c>
      <c r="D496" s="14">
        <v>11.262534990000001</v>
      </c>
      <c r="E496" s="29">
        <f t="shared" si="59"/>
        <v>208.8888714097555</v>
      </c>
      <c r="F496" s="29">
        <f t="shared" si="65"/>
        <v>1.9576981702626326</v>
      </c>
      <c r="G496" s="29">
        <f t="shared" si="61"/>
        <v>9.3719601099400852E-3</v>
      </c>
      <c r="I496" s="43"/>
      <c r="Q496" s="46">
        <v>210.0505235</v>
      </c>
      <c r="R496" s="46">
        <v>1.3103818309999999</v>
      </c>
      <c r="S496" s="46">
        <v>6.2384129999999999E-3</v>
      </c>
    </row>
    <row r="497" spans="1:20" x14ac:dyDescent="0.2">
      <c r="A497" s="1">
        <v>11.904</v>
      </c>
      <c r="B497" s="14">
        <v>170.5445545</v>
      </c>
      <c r="C497" s="14">
        <v>15.21782178</v>
      </c>
      <c r="D497" s="14">
        <v>11.26178427</v>
      </c>
      <c r="E497" s="29">
        <f t="shared" si="59"/>
        <v>208.90521230488923</v>
      </c>
      <c r="F497" s="29">
        <f t="shared" si="65"/>
        <v>1.9669416062131386</v>
      </c>
      <c r="G497" s="29">
        <f t="shared" si="61"/>
        <v>9.4154740540530989E-3</v>
      </c>
      <c r="I497" s="43"/>
      <c r="Q497" s="46">
        <v>210.06146509999999</v>
      </c>
      <c r="R497" s="46">
        <v>1.31749973</v>
      </c>
      <c r="S497" s="46">
        <v>6.2719719999999998E-3</v>
      </c>
    </row>
    <row r="498" spans="1:20" x14ac:dyDescent="0.2">
      <c r="A498" s="1">
        <v>11.928000000000001</v>
      </c>
      <c r="B498" s="14">
        <v>168.81188119999999</v>
      </c>
      <c r="C498" s="14">
        <v>15.039603960000001</v>
      </c>
      <c r="D498" s="14">
        <v>11.25493138</v>
      </c>
      <c r="E498" s="29">
        <f t="shared" si="59"/>
        <v>209.05389503575648</v>
      </c>
      <c r="F498" s="29">
        <f t="shared" si="65"/>
        <v>1.9657232387793513</v>
      </c>
      <c r="G498" s="29">
        <f t="shared" si="61"/>
        <v>9.4029496003560937E-3</v>
      </c>
      <c r="I498" s="43"/>
      <c r="Q498" s="46">
        <v>210.1613754</v>
      </c>
      <c r="R498" s="46">
        <v>1.3251234519999999</v>
      </c>
      <c r="S498" s="46">
        <v>6.3052660000000003E-3</v>
      </c>
    </row>
    <row r="499" spans="1:20" x14ac:dyDescent="0.2">
      <c r="A499" s="1">
        <v>11.952</v>
      </c>
      <c r="B499" s="14">
        <v>167.58415840000001</v>
      </c>
      <c r="C499" s="14">
        <v>14.801980199999999</v>
      </c>
      <c r="D499" s="14">
        <v>11.256473250000001</v>
      </c>
      <c r="E499" s="29">
        <f t="shared" si="59"/>
        <v>209.02051756942367</v>
      </c>
      <c r="F499" s="29">
        <f t="shared" si="65"/>
        <v>1.9835982078825785</v>
      </c>
      <c r="G499" s="29">
        <f t="shared" si="61"/>
        <v>9.4899688841491355E-3</v>
      </c>
      <c r="I499" s="43"/>
      <c r="Q499" s="46">
        <v>210.13889119999999</v>
      </c>
      <c r="R499" s="46">
        <v>1.335265218</v>
      </c>
      <c r="S499" s="46">
        <v>6.3542030000000001E-3</v>
      </c>
    </row>
    <row r="500" spans="1:20" x14ac:dyDescent="0.2">
      <c r="A500" s="1">
        <v>11.976000000000001</v>
      </c>
      <c r="B500" s="14">
        <v>166.28712870000001</v>
      </c>
      <c r="C500" s="14">
        <v>14.69306931</v>
      </c>
      <c r="D500" s="14">
        <v>11.257031270000001</v>
      </c>
      <c r="E500" s="29">
        <f t="shared" si="59"/>
        <v>209.00842715014326</v>
      </c>
      <c r="F500" s="29">
        <f t="shared" si="65"/>
        <v>1.9920083787360654</v>
      </c>
      <c r="G500" s="29">
        <f t="shared" si="61"/>
        <v>9.5307562757031162E-3</v>
      </c>
      <c r="I500" s="43"/>
      <c r="Q500" s="46">
        <v>210.13075459999999</v>
      </c>
      <c r="R500" s="46">
        <v>1.3402319220000001</v>
      </c>
      <c r="S500" s="46">
        <v>6.3780859999999998E-3</v>
      </c>
    </row>
    <row r="501" spans="1:20" s="15" customFormat="1" x14ac:dyDescent="0.2">
      <c r="A501" s="17">
        <v>12</v>
      </c>
      <c r="B501" s="18">
        <v>164.8932039</v>
      </c>
      <c r="C501" s="18">
        <v>14.6407767</v>
      </c>
      <c r="D501" s="18">
        <v>11.26293838</v>
      </c>
      <c r="E501" s="36">
        <f t="shared" si="59"/>
        <v>208.8800864690017</v>
      </c>
      <c r="F501" s="36">
        <f xml:space="preserve"> E501^3*SQRT(1/C501+1/B501)/((2*H$10+H$7*E501)*SQRT(11*103))</f>
        <v>1.9875400169387683</v>
      </c>
      <c r="G501" s="36">
        <f t="shared" si="61"/>
        <v>9.5152201942128364E-3</v>
      </c>
      <c r="H501" s="27"/>
      <c r="I501" s="44"/>
      <c r="J501" s="45"/>
      <c r="K501" s="22"/>
      <c r="L501" s="22"/>
      <c r="M501" s="19"/>
      <c r="N501" s="19"/>
      <c r="P501" s="30"/>
      <c r="Q501" s="47">
        <v>210.04464440000001</v>
      </c>
      <c r="R501" s="47">
        <v>1.3298505430000001</v>
      </c>
      <c r="S501" s="47">
        <v>6.3312760000000003E-3</v>
      </c>
      <c r="T501" s="47"/>
    </row>
    <row r="502" spans="1:20" x14ac:dyDescent="0.2">
      <c r="A502" s="1">
        <v>12.023999999999999</v>
      </c>
      <c r="B502" s="14">
        <v>163.33980579999999</v>
      </c>
      <c r="C502" s="14">
        <v>14.50485437</v>
      </c>
      <c r="D502" s="14">
        <v>11.271086049999999</v>
      </c>
      <c r="E502" s="29">
        <f t="shared" si="59"/>
        <v>208.70198755209205</v>
      </c>
      <c r="F502" s="29">
        <f t="shared" ref="F502:F510" si="66" xml:space="preserve"> E502^3*SQRT(1/C502+1/B502)/((2*H$10+H$7*E502)*SQRT(11*103))</f>
        <v>2.0125416507427603</v>
      </c>
      <c r="G502" s="29">
        <f t="shared" si="61"/>
        <v>9.643136006265535E-3</v>
      </c>
      <c r="I502" s="43"/>
      <c r="Q502" s="46">
        <v>209.92594</v>
      </c>
      <c r="R502" s="46">
        <v>1.336160416</v>
      </c>
      <c r="S502" s="46">
        <v>6.3649129999999998E-3</v>
      </c>
    </row>
    <row r="503" spans="1:20" x14ac:dyDescent="0.2">
      <c r="A503" s="1">
        <v>12.048</v>
      </c>
      <c r="B503" s="14">
        <v>161.83495149999999</v>
      </c>
      <c r="C503" s="14">
        <v>14.37864078</v>
      </c>
      <c r="D503" s="14">
        <v>11.27780125</v>
      </c>
      <c r="E503" s="29">
        <f t="shared" si="59"/>
        <v>208.55423639022968</v>
      </c>
      <c r="F503" s="29">
        <f t="shared" si="66"/>
        <v>2.0347385267667031</v>
      </c>
      <c r="G503" s="29">
        <f t="shared" si="61"/>
        <v>9.7563998794033911E-3</v>
      </c>
      <c r="I503" s="43"/>
      <c r="Q503" s="46">
        <v>209.82816439999999</v>
      </c>
      <c r="R503" s="46">
        <v>1.3421091510000001</v>
      </c>
      <c r="S503" s="46">
        <v>6.3962300000000001E-3</v>
      </c>
    </row>
    <row r="504" spans="1:20" x14ac:dyDescent="0.2">
      <c r="A504" s="1">
        <v>12.071999999999999</v>
      </c>
      <c r="B504" s="14">
        <v>160.3883495</v>
      </c>
      <c r="C504" s="14">
        <v>14.2038835</v>
      </c>
      <c r="D504" s="14">
        <v>11.29043907</v>
      </c>
      <c r="E504" s="29">
        <f t="shared" si="59"/>
        <v>208.27372696700596</v>
      </c>
      <c r="F504" s="29">
        <f t="shared" si="66"/>
        <v>2.0730997868261172</v>
      </c>
      <c r="G504" s="29">
        <f t="shared" si="61"/>
        <v>9.9537268431103207E-3</v>
      </c>
      <c r="I504" s="43"/>
      <c r="Q504" s="46">
        <v>209.64429770000001</v>
      </c>
      <c r="R504" s="46">
        <v>1.3502866899999999</v>
      </c>
      <c r="S504" s="46">
        <v>6.4408460000000001E-3</v>
      </c>
    </row>
    <row r="505" spans="1:20" x14ac:dyDescent="0.2">
      <c r="A505" s="1">
        <v>12.096</v>
      </c>
      <c r="B505" s="14">
        <v>159.15533980000001</v>
      </c>
      <c r="C505" s="14">
        <v>14.11650485</v>
      </c>
      <c r="D505" s="14">
        <v>11.299157190000001</v>
      </c>
      <c r="E505" s="29">
        <f t="shared" si="59"/>
        <v>208.07828982075804</v>
      </c>
      <c r="F505" s="29">
        <f t="shared" si="66"/>
        <v>2.0984590472397393</v>
      </c>
      <c r="G505" s="29">
        <f t="shared" si="61"/>
        <v>1.0084949511298779E-2</v>
      </c>
      <c r="I505" s="43"/>
      <c r="Q505" s="46">
        <v>209.5175686</v>
      </c>
      <c r="R505" s="46">
        <v>1.3546270869999999</v>
      </c>
      <c r="S505" s="46">
        <v>6.4654580000000003E-3</v>
      </c>
    </row>
    <row r="506" spans="1:20" x14ac:dyDescent="0.2">
      <c r="A506" s="1">
        <v>12.12</v>
      </c>
      <c r="B506" s="14">
        <v>157.631068</v>
      </c>
      <c r="C506" s="14">
        <v>13.96116505</v>
      </c>
      <c r="D506" s="14">
        <v>11.31086846</v>
      </c>
      <c r="E506" s="29">
        <f t="shared" si="59"/>
        <v>207.81316591653049</v>
      </c>
      <c r="F506" s="29">
        <f t="shared" si="66"/>
        <v>2.1364006784869454</v>
      </c>
      <c r="G506" s="29">
        <f t="shared" si="61"/>
        <v>1.0280391374938412E-2</v>
      </c>
      <c r="I506" s="43"/>
      <c r="Q506" s="46">
        <v>209.34747229999999</v>
      </c>
      <c r="R506" s="46">
        <v>1.362168711</v>
      </c>
      <c r="S506" s="46">
        <v>6.5067359999999999E-3</v>
      </c>
    </row>
    <row r="507" spans="1:20" x14ac:dyDescent="0.2">
      <c r="A507" s="1">
        <v>12.144</v>
      </c>
      <c r="B507" s="14">
        <v>156.1067961</v>
      </c>
      <c r="C507" s="14">
        <v>13.844660190000001</v>
      </c>
      <c r="D507" s="14">
        <v>11.321514880000001</v>
      </c>
      <c r="E507" s="29">
        <f t="shared" si="59"/>
        <v>207.56946457635021</v>
      </c>
      <c r="F507" s="29">
        <f t="shared" si="66"/>
        <v>2.1706777533323702</v>
      </c>
      <c r="G507" s="29">
        <f t="shared" si="61"/>
        <v>1.0457596726776401E-2</v>
      </c>
      <c r="I507" s="43"/>
      <c r="Q507" s="46">
        <v>209.19298359999999</v>
      </c>
      <c r="R507" s="46">
        <v>1.3680543380000001</v>
      </c>
      <c r="S507" s="46">
        <v>6.5396760000000003E-3</v>
      </c>
    </row>
    <row r="508" spans="1:20" x14ac:dyDescent="0.2">
      <c r="A508" s="1">
        <v>12.167999999999999</v>
      </c>
      <c r="B508" s="14">
        <v>154.8640777</v>
      </c>
      <c r="C508" s="14">
        <v>13.728155340000001</v>
      </c>
      <c r="D508" s="14">
        <v>11.332922679999999</v>
      </c>
      <c r="E508" s="29">
        <f t="shared" si="59"/>
        <v>207.30536425565251</v>
      </c>
      <c r="F508" s="29">
        <f t="shared" si="66"/>
        <v>2.2081520227197293</v>
      </c>
      <c r="G508" s="29">
        <f t="shared" si="61"/>
        <v>1.0651687816416552E-2</v>
      </c>
      <c r="I508" s="43"/>
      <c r="Q508" s="46">
        <v>209.02759649999999</v>
      </c>
      <c r="R508" s="46">
        <v>1.373914697</v>
      </c>
      <c r="S508" s="46">
        <v>6.5728870000000003E-3</v>
      </c>
    </row>
    <row r="509" spans="1:20" x14ac:dyDescent="0.2">
      <c r="A509" s="1">
        <v>12.192</v>
      </c>
      <c r="B509" s="14">
        <v>153.57281549999999</v>
      </c>
      <c r="C509" s="14">
        <v>13.514563109999999</v>
      </c>
      <c r="D509" s="14">
        <v>11.34349168</v>
      </c>
      <c r="E509" s="29">
        <f t="shared" si="59"/>
        <v>207.05781186786007</v>
      </c>
      <c r="F509" s="29">
        <f t="shared" si="66"/>
        <v>2.2525314845966573</v>
      </c>
      <c r="G509" s="29">
        <f t="shared" si="61"/>
        <v>1.0878756344794059E-2</v>
      </c>
      <c r="I509" s="43"/>
      <c r="Q509" s="46">
        <v>208.87450899999999</v>
      </c>
      <c r="R509" s="46">
        <v>1.384400563</v>
      </c>
      <c r="S509" s="46">
        <v>6.6279060000000002E-3</v>
      </c>
    </row>
    <row r="510" spans="1:20" x14ac:dyDescent="0.2">
      <c r="A510" s="1">
        <v>12.215999999999999</v>
      </c>
      <c r="B510" s="14">
        <v>152.08737859999999</v>
      </c>
      <c r="C510" s="14">
        <v>13.32038835</v>
      </c>
      <c r="D510" s="14">
        <v>11.349223009999999</v>
      </c>
      <c r="E510" s="29">
        <f t="shared" si="59"/>
        <v>206.92236823877647</v>
      </c>
      <c r="F510" s="29">
        <f t="shared" si="66"/>
        <v>2.2840850381093811</v>
      </c>
      <c r="G510" s="29">
        <f t="shared" si="61"/>
        <v>1.1038366985408164E-2</v>
      </c>
      <c r="I510" s="43"/>
      <c r="Q510" s="46">
        <v>208.791549</v>
      </c>
      <c r="R510" s="46">
        <v>1.3942297189999999</v>
      </c>
      <c r="S510" s="46">
        <v>6.6776159999999999E-3</v>
      </c>
    </row>
    <row r="511" spans="1:20" x14ac:dyDescent="0.2">
      <c r="A511" s="1">
        <v>12.24</v>
      </c>
      <c r="B511" s="14">
        <v>150.98095240000001</v>
      </c>
      <c r="C511" s="14">
        <v>13.19047619</v>
      </c>
      <c r="D511" s="14">
        <v>11.350366660000001</v>
      </c>
      <c r="E511" s="29">
        <f t="shared" si="59"/>
        <v>206.89523760335607</v>
      </c>
      <c r="F511" s="29">
        <f xml:space="preserve"> E511^3*SQRT(1/C511+1/B511)/((2*H$10+H$7*E511)*SQRT(11*105))</f>
        <v>2.2762614952048938</v>
      </c>
      <c r="G511" s="29">
        <f t="shared" si="61"/>
        <v>1.100200044028452E-2</v>
      </c>
      <c r="I511" s="43"/>
      <c r="Q511" s="46">
        <v>208.7749996</v>
      </c>
      <c r="R511" s="46">
        <v>1.387539802</v>
      </c>
      <c r="S511" s="46">
        <v>6.6461009999999997E-3</v>
      </c>
    </row>
    <row r="512" spans="1:20" x14ac:dyDescent="0.2">
      <c r="A512" s="1">
        <v>12.263999999999999</v>
      </c>
      <c r="B512" s="14">
        <v>149.56190480000001</v>
      </c>
      <c r="C512" s="14">
        <v>13.14285714</v>
      </c>
      <c r="D512" s="14">
        <v>11.349151730000001</v>
      </c>
      <c r="E512" s="29">
        <f t="shared" si="59"/>
        <v>206.9240580512982</v>
      </c>
      <c r="F512" s="29">
        <f t="shared" ref="F512:F520" si="67" xml:space="preserve"> E512^3*SQRT(1/C512+1/B512)/((2*H$10+H$7*E512)*SQRT(11*105))</f>
        <v>2.2775642978113808</v>
      </c>
      <c r="G512" s="29">
        <f t="shared" si="61"/>
        <v>1.1006764120423125E-2</v>
      </c>
      <c r="I512" s="43"/>
      <c r="Q512" s="46">
        <v>208.79258050000001</v>
      </c>
      <c r="R512" s="46">
        <v>1.3903686340000001</v>
      </c>
      <c r="S512" s="46">
        <v>6.6590900000000003E-3</v>
      </c>
    </row>
    <row r="513" spans="1:19" x14ac:dyDescent="0.2">
      <c r="A513" s="1">
        <v>12.288</v>
      </c>
      <c r="B513" s="14">
        <v>148.1333333</v>
      </c>
      <c r="C513" s="14">
        <v>13.009523809999999</v>
      </c>
      <c r="D513" s="14">
        <v>11.350140639999999</v>
      </c>
      <c r="E513" s="29">
        <f t="shared" si="59"/>
        <v>206.90060220480075</v>
      </c>
      <c r="F513" s="29">
        <f t="shared" si="67"/>
        <v>2.2918917205951463</v>
      </c>
      <c r="G513" s="29">
        <f t="shared" si="61"/>
        <v>1.1077259786448157E-2</v>
      </c>
      <c r="I513" s="43"/>
      <c r="Q513" s="46">
        <v>208.77827009999999</v>
      </c>
      <c r="R513" s="46">
        <v>1.397448778</v>
      </c>
      <c r="S513" s="46">
        <v>6.6934589999999997E-3</v>
      </c>
    </row>
    <row r="514" spans="1:19" x14ac:dyDescent="0.2">
      <c r="A514" s="1">
        <v>12.311999999999999</v>
      </c>
      <c r="B514" s="14">
        <v>146.63809520000001</v>
      </c>
      <c r="C514" s="14">
        <v>12.8952381</v>
      </c>
      <c r="D514" s="14">
        <v>11.34999313</v>
      </c>
      <c r="E514" s="29">
        <f t="shared" si="59"/>
        <v>206.90410263063492</v>
      </c>
      <c r="F514" s="29">
        <f t="shared" si="67"/>
        <v>2.301736819732525</v>
      </c>
      <c r="G514" s="29">
        <f t="shared" si="61"/>
        <v>1.112465528941968E-2</v>
      </c>
      <c r="I514" s="43"/>
      <c r="Q514" s="46">
        <v>208.7804046</v>
      </c>
      <c r="R514" s="46">
        <v>1.4037014990000001</v>
      </c>
      <c r="S514" s="46">
        <v>6.7233390000000001E-3</v>
      </c>
    </row>
    <row r="515" spans="1:19" x14ac:dyDescent="0.2">
      <c r="A515" s="1">
        <v>12.336</v>
      </c>
      <c r="B515" s="14">
        <v>145.3428571</v>
      </c>
      <c r="C515" s="14">
        <v>12.8</v>
      </c>
      <c r="D515" s="14">
        <v>11.343797049999999</v>
      </c>
      <c r="E515" s="29">
        <f t="shared" ref="E515:E578" si="68" xml:space="preserve"> (2*H$10)/(-H$7+SQRT((H$7)^2+4*H$10*(LN(D515)-H$4)))</f>
        <v>207.05061696845476</v>
      </c>
      <c r="F515" s="29">
        <f t="shared" si="67"/>
        <v>2.2933045129896175</v>
      </c>
      <c r="G515" s="29">
        <f t="shared" si="61"/>
        <v>1.1076057374603305E-2</v>
      </c>
      <c r="I515" s="43"/>
      <c r="Q515" s="46">
        <v>208.87008779999999</v>
      </c>
      <c r="R515" s="46">
        <v>1.408950594</v>
      </c>
      <c r="S515" s="46">
        <v>6.7455830000000003E-3</v>
      </c>
    </row>
    <row r="516" spans="1:19" x14ac:dyDescent="0.2">
      <c r="A516" s="1">
        <v>12.36</v>
      </c>
      <c r="B516" s="14">
        <v>143.82857139999999</v>
      </c>
      <c r="C516" s="14">
        <v>12.74285714</v>
      </c>
      <c r="D516" s="14">
        <v>11.33741401</v>
      </c>
      <c r="E516" s="29">
        <f t="shared" si="68"/>
        <v>207.20051117616958</v>
      </c>
      <c r="F516" s="29">
        <f t="shared" si="67"/>
        <v>2.281787897395406</v>
      </c>
      <c r="G516" s="29">
        <f t="shared" si="61"/>
        <v>1.1012462683817151E-2</v>
      </c>
      <c r="I516" s="43"/>
      <c r="Q516" s="46">
        <v>208.96252519999999</v>
      </c>
      <c r="R516" s="46">
        <v>1.412400176</v>
      </c>
      <c r="S516" s="46">
        <v>6.7591079999999998E-3</v>
      </c>
    </row>
    <row r="517" spans="1:19" x14ac:dyDescent="0.2">
      <c r="A517" s="1">
        <v>12.384</v>
      </c>
      <c r="B517" s="14">
        <v>142.5238095</v>
      </c>
      <c r="C517" s="14">
        <v>12.63809524</v>
      </c>
      <c r="D517" s="14">
        <v>11.320226140000001</v>
      </c>
      <c r="E517" s="29">
        <f t="shared" si="68"/>
        <v>207.59910431246067</v>
      </c>
      <c r="F517" s="29">
        <f t="shared" si="67"/>
        <v>2.2469589025162668</v>
      </c>
      <c r="G517" s="29">
        <f t="shared" ref="G517:G580" si="69" xml:space="preserve"> F517/E517</f>
        <v>1.0823548155267249E-2</v>
      </c>
      <c r="I517" s="43"/>
      <c r="Q517" s="46">
        <v>209.2116771</v>
      </c>
      <c r="R517" s="46">
        <v>1.4181478359999999</v>
      </c>
      <c r="S517" s="46">
        <v>6.778531E-3</v>
      </c>
    </row>
    <row r="518" spans="1:19" x14ac:dyDescent="0.2">
      <c r="A518" s="1">
        <v>12.407999999999999</v>
      </c>
      <c r="B518" s="14">
        <v>141.45714290000001</v>
      </c>
      <c r="C518" s="14">
        <v>12.53333333</v>
      </c>
      <c r="D518" s="14">
        <v>11.312858930000001</v>
      </c>
      <c r="E518" s="29">
        <f t="shared" si="68"/>
        <v>207.76780103215646</v>
      </c>
      <c r="F518" s="29">
        <f t="shared" si="67"/>
        <v>2.2380872438093165</v>
      </c>
      <c r="G518" s="29">
        <f t="shared" si="69"/>
        <v>1.0772060120436685E-2</v>
      </c>
      <c r="I518" s="43"/>
      <c r="Q518" s="46">
        <v>209.3185786</v>
      </c>
      <c r="R518" s="46">
        <v>1.4239493809999999</v>
      </c>
      <c r="S518" s="46">
        <v>6.8027850000000004E-3</v>
      </c>
    </row>
    <row r="519" spans="1:19" x14ac:dyDescent="0.2">
      <c r="A519" s="1">
        <v>12.432</v>
      </c>
      <c r="B519" s="14">
        <v>140.0761905</v>
      </c>
      <c r="C519" s="14">
        <v>12.419047620000001</v>
      </c>
      <c r="D519" s="14">
        <v>11.304913640000001</v>
      </c>
      <c r="E519" s="29">
        <f t="shared" si="68"/>
        <v>207.94835119400793</v>
      </c>
      <c r="F519" s="29">
        <f t="shared" si="67"/>
        <v>2.2293147157114035</v>
      </c>
      <c r="G519" s="29">
        <f t="shared" si="69"/>
        <v>1.0720521239581926E-2</v>
      </c>
      <c r="I519" s="43"/>
      <c r="Q519" s="46">
        <v>209.43394069999999</v>
      </c>
      <c r="R519" s="46">
        <v>1.430449863</v>
      </c>
      <c r="S519" s="46">
        <v>6.8300770000000004E-3</v>
      </c>
    </row>
    <row r="520" spans="1:19" x14ac:dyDescent="0.2">
      <c r="A520" s="1">
        <v>12.456</v>
      </c>
      <c r="B520" s="14">
        <v>138.77142860000001</v>
      </c>
      <c r="C520" s="14">
        <v>12.28571429</v>
      </c>
      <c r="D520" s="14">
        <v>11.29077629</v>
      </c>
      <c r="E520" s="29">
        <f t="shared" si="68"/>
        <v>208.26619716616275</v>
      </c>
      <c r="F520" s="29">
        <f t="shared" si="67"/>
        <v>2.2084711363933223</v>
      </c>
      <c r="G520" s="29">
        <f t="shared" si="69"/>
        <v>1.0604078657235573E-2</v>
      </c>
      <c r="I520" s="43"/>
      <c r="Q520" s="46">
        <v>209.6393941</v>
      </c>
      <c r="R520" s="46">
        <v>1.437966906</v>
      </c>
      <c r="S520" s="46">
        <v>6.85924E-3</v>
      </c>
    </row>
    <row r="521" spans="1:19" x14ac:dyDescent="0.2">
      <c r="A521" s="1">
        <v>12.48</v>
      </c>
      <c r="B521" s="14">
        <v>137.97196260000001</v>
      </c>
      <c r="C521" s="14">
        <v>12.1588785</v>
      </c>
      <c r="D521" s="14">
        <v>11.27942367</v>
      </c>
      <c r="E521" s="29">
        <f t="shared" si="68"/>
        <v>208.51840569882842</v>
      </c>
      <c r="F521" s="29">
        <f xml:space="preserve"> E521^3*SQRT(1/C521+1/B521)/((2*H$10+H$7*E521)*SQRT(11*107))</f>
        <v>2.1737077942693714</v>
      </c>
      <c r="G521" s="29">
        <f t="shared" si="69"/>
        <v>1.0424536802803613E-2</v>
      </c>
      <c r="I521" s="43"/>
      <c r="Q521" s="46">
        <v>209.80454929999999</v>
      </c>
      <c r="R521" s="46">
        <v>1.4314889909999999</v>
      </c>
      <c r="S521" s="46">
        <v>6.8229639999999999E-3</v>
      </c>
    </row>
    <row r="522" spans="1:19" x14ac:dyDescent="0.2">
      <c r="A522" s="1">
        <v>12.504</v>
      </c>
      <c r="B522" s="14">
        <v>136.24299070000001</v>
      </c>
      <c r="C522" s="14">
        <v>12.102803740000001</v>
      </c>
      <c r="D522" s="14">
        <v>11.270944979999999</v>
      </c>
      <c r="E522" s="29">
        <f t="shared" si="68"/>
        <v>208.70508200582643</v>
      </c>
      <c r="F522" s="29">
        <f t="shared" ref="F522:F530" si="70" xml:space="preserve"> E522^3*SQRT(1/C522+1/B522)/((2*H$10+H$7*E522)*SQRT(11*107))</f>
        <v>2.1613840418557859</v>
      </c>
      <c r="G522" s="29">
        <f t="shared" si="69"/>
        <v>1.0356163927984496E-2</v>
      </c>
      <c r="I522" s="43"/>
      <c r="Q522" s="46">
        <v>209.92799460000001</v>
      </c>
      <c r="R522" s="46">
        <v>1.4351743969999999</v>
      </c>
      <c r="S522" s="46">
        <v>6.8365079999999998E-3</v>
      </c>
    </row>
    <row r="523" spans="1:19" x14ac:dyDescent="0.2">
      <c r="A523" s="1">
        <v>12.528</v>
      </c>
      <c r="B523" s="14">
        <v>135.0560748</v>
      </c>
      <c r="C523" s="14">
        <v>11.95327103</v>
      </c>
      <c r="D523" s="14">
        <v>11.25852186</v>
      </c>
      <c r="E523" s="29">
        <f t="shared" si="68"/>
        <v>208.97610295994386</v>
      </c>
      <c r="F523" s="29">
        <f t="shared" si="70"/>
        <v>2.1488693948858124</v>
      </c>
      <c r="G523" s="29">
        <f t="shared" si="69"/>
        <v>1.02828474856654E-2</v>
      </c>
      <c r="I523" s="43"/>
      <c r="Q523" s="46">
        <v>210.10902189999999</v>
      </c>
      <c r="R523" s="46">
        <v>1.4437637889999999</v>
      </c>
      <c r="S523" s="46">
        <v>6.8714980000000002E-3</v>
      </c>
    </row>
    <row r="524" spans="1:19" x14ac:dyDescent="0.2">
      <c r="A524" s="1">
        <v>12.552</v>
      </c>
      <c r="B524" s="14">
        <v>133.79439249999999</v>
      </c>
      <c r="C524" s="14">
        <v>11.8411215</v>
      </c>
      <c r="D524" s="14">
        <v>11.2430737</v>
      </c>
      <c r="E524" s="29">
        <f t="shared" si="68"/>
        <v>209.30915036446288</v>
      </c>
      <c r="F524" s="29">
        <f t="shared" si="70"/>
        <v>2.1284426774768548</v>
      </c>
      <c r="G524" s="29">
        <f t="shared" si="69"/>
        <v>1.016889454555938E-2</v>
      </c>
      <c r="I524" s="43"/>
      <c r="Q524" s="46">
        <v>210.33438240000001</v>
      </c>
      <c r="R524" s="46">
        <v>1.4503933449999999</v>
      </c>
      <c r="S524" s="46">
        <v>6.8956549999999997E-3</v>
      </c>
    </row>
    <row r="525" spans="1:19" x14ac:dyDescent="0.2">
      <c r="A525" s="1">
        <v>12.576000000000001</v>
      </c>
      <c r="B525" s="14">
        <v>132.4953271</v>
      </c>
      <c r="C525" s="14">
        <v>11.81308411</v>
      </c>
      <c r="D525" s="14">
        <v>11.22900471</v>
      </c>
      <c r="E525" s="29">
        <f t="shared" si="68"/>
        <v>209.60882273104693</v>
      </c>
      <c r="F525" s="29">
        <f t="shared" si="70"/>
        <v>2.1050548431825975</v>
      </c>
      <c r="G525" s="29">
        <f t="shared" si="69"/>
        <v>1.0042777855222408E-2</v>
      </c>
      <c r="I525" s="43"/>
      <c r="Q525" s="46">
        <v>210.53986660000001</v>
      </c>
      <c r="R525" s="46">
        <v>1.452368675</v>
      </c>
      <c r="S525" s="46">
        <v>6.8983070000000002E-3</v>
      </c>
    </row>
    <row r="526" spans="1:19" x14ac:dyDescent="0.2">
      <c r="A526" s="1">
        <v>12.6</v>
      </c>
      <c r="B526" s="14">
        <v>131.40186919999999</v>
      </c>
      <c r="C526" s="14">
        <v>11.70093458</v>
      </c>
      <c r="D526" s="14">
        <v>11.212058730000001</v>
      </c>
      <c r="E526" s="29">
        <f t="shared" si="68"/>
        <v>209.96540638275303</v>
      </c>
      <c r="F526" s="29">
        <f t="shared" si="70"/>
        <v>2.084434515124352</v>
      </c>
      <c r="G526" s="29">
        <f t="shared" si="69"/>
        <v>9.9275140178309469E-3</v>
      </c>
      <c r="I526" s="43"/>
      <c r="Q526" s="46">
        <v>210.78767730000001</v>
      </c>
      <c r="R526" s="46">
        <v>1.4590039349999999</v>
      </c>
      <c r="S526" s="46">
        <v>6.9216759999999999E-3</v>
      </c>
    </row>
    <row r="527" spans="1:19" x14ac:dyDescent="0.2">
      <c r="A527" s="1">
        <v>12.624000000000001</v>
      </c>
      <c r="B527" s="14">
        <v>130.1401869</v>
      </c>
      <c r="C527" s="14">
        <v>11.62616822</v>
      </c>
      <c r="D527" s="14">
        <v>11.18515378</v>
      </c>
      <c r="E527" s="29">
        <f t="shared" si="68"/>
        <v>210.52235132057868</v>
      </c>
      <c r="F527" s="29">
        <f t="shared" si="70"/>
        <v>2.0458769561817456</v>
      </c>
      <c r="G527" s="29">
        <f t="shared" si="69"/>
        <v>9.7180985455854532E-3</v>
      </c>
      <c r="I527" s="43"/>
      <c r="Q527" s="46">
        <v>211.18180910000001</v>
      </c>
      <c r="R527" s="46">
        <v>1.463480339</v>
      </c>
      <c r="S527" s="46">
        <v>6.9299549999999998E-3</v>
      </c>
    </row>
    <row r="528" spans="1:19" x14ac:dyDescent="0.2">
      <c r="A528" s="1">
        <v>12.648</v>
      </c>
      <c r="B528" s="14">
        <v>128.79439249999999</v>
      </c>
      <c r="C528" s="14">
        <v>11.560747660000001</v>
      </c>
      <c r="D528" s="14">
        <v>11.16177716</v>
      </c>
      <c r="E528" s="29">
        <f t="shared" si="68"/>
        <v>210.99772884117328</v>
      </c>
      <c r="F528" s="29">
        <f t="shared" si="70"/>
        <v>2.0152280387066788</v>
      </c>
      <c r="G528" s="29">
        <f t="shared" si="69"/>
        <v>9.550946589684025E-3</v>
      </c>
      <c r="I528" s="43"/>
      <c r="Q528" s="46">
        <v>211.524933</v>
      </c>
      <c r="R528" s="46">
        <v>1.4675224739999999</v>
      </c>
      <c r="S528" s="46">
        <v>6.9378230000000001E-3</v>
      </c>
    </row>
    <row r="529" spans="1:19" x14ac:dyDescent="0.2">
      <c r="A529" s="1">
        <v>12.672000000000001</v>
      </c>
      <c r="B529" s="14">
        <v>127.4766355</v>
      </c>
      <c r="C529" s="14">
        <v>11.46728972</v>
      </c>
      <c r="D529" s="14">
        <v>11.132371320000001</v>
      </c>
      <c r="E529" s="29">
        <f t="shared" si="68"/>
        <v>211.58533650541349</v>
      </c>
      <c r="F529" s="29">
        <f t="shared" si="70"/>
        <v>1.9804100593321923</v>
      </c>
      <c r="G529" s="29">
        <f t="shared" si="69"/>
        <v>9.3598644028978946E-3</v>
      </c>
      <c r="I529" s="43"/>
      <c r="Q529" s="46">
        <v>211.9574447</v>
      </c>
      <c r="R529" s="46">
        <v>1.4731030220000001</v>
      </c>
      <c r="S529" s="46">
        <v>6.9499940000000001E-3</v>
      </c>
    </row>
    <row r="530" spans="1:19" x14ac:dyDescent="0.2">
      <c r="A530" s="1">
        <v>12.696</v>
      </c>
      <c r="B530" s="14">
        <v>126.2149533</v>
      </c>
      <c r="C530" s="14">
        <v>11.34579439</v>
      </c>
      <c r="D530" s="14">
        <v>11.09915206</v>
      </c>
      <c r="E530" s="29">
        <f t="shared" si="68"/>
        <v>212.23636150856731</v>
      </c>
      <c r="F530" s="29">
        <f t="shared" si="70"/>
        <v>1.9458163761895071</v>
      </c>
      <c r="G530" s="29">
        <f t="shared" si="69"/>
        <v>9.1681574371079693E-3</v>
      </c>
      <c r="I530" s="43"/>
      <c r="Q530" s="46">
        <v>212.4472294</v>
      </c>
      <c r="R530" s="46">
        <v>1.480282323</v>
      </c>
      <c r="S530" s="46">
        <v>6.9677649999999999E-3</v>
      </c>
    </row>
    <row r="531" spans="1:19" x14ac:dyDescent="0.2">
      <c r="A531" s="1">
        <v>12.72</v>
      </c>
      <c r="B531" s="14">
        <v>125.3577982</v>
      </c>
      <c r="C531" s="14">
        <v>11.28440367</v>
      </c>
      <c r="D531" s="14">
        <v>11.076246210000001</v>
      </c>
      <c r="E531" s="29">
        <f t="shared" si="68"/>
        <v>212.67797870041002</v>
      </c>
      <c r="F531" s="29">
        <f xml:space="preserve"> E531^3*SQRT(1/C531+1/B531)/((2*H$10+H$7*E531)*SQRT(11*109))</f>
        <v>1.9044678527537824</v>
      </c>
      <c r="G531" s="29">
        <f t="shared" si="69"/>
        <v>8.9547016780544136E-3</v>
      </c>
      <c r="I531" s="43"/>
      <c r="Q531" s="46">
        <v>212.78567899999999</v>
      </c>
      <c r="R531" s="46">
        <v>1.470232209</v>
      </c>
      <c r="S531" s="46">
        <v>6.9094509999999996E-3</v>
      </c>
    </row>
    <row r="532" spans="1:19" x14ac:dyDescent="0.2">
      <c r="A532" s="1">
        <v>12.744</v>
      </c>
      <c r="B532" s="14">
        <v>124.1009174</v>
      </c>
      <c r="C532" s="14">
        <v>11.229357800000001</v>
      </c>
      <c r="D532" s="14">
        <v>11.04557217</v>
      </c>
      <c r="E532" s="29">
        <f t="shared" si="68"/>
        <v>213.26075210152919</v>
      </c>
      <c r="F532" s="29">
        <f t="shared" ref="F532:F540" si="71" xml:space="preserve"> E532^3*SQRT(1/C532+1/B532)/((2*H$10+H$7*E532)*SQRT(11*109))</f>
        <v>1.873360798584208</v>
      </c>
      <c r="G532" s="29">
        <f t="shared" si="69"/>
        <v>8.7843674005816993E-3</v>
      </c>
      <c r="I532" s="43"/>
      <c r="Q532" s="46">
        <v>213.23982899999999</v>
      </c>
      <c r="R532" s="46">
        <v>1.473465851</v>
      </c>
      <c r="S532" s="46">
        <v>6.9099000000000001E-3</v>
      </c>
    </row>
    <row r="533" spans="1:19" x14ac:dyDescent="0.2">
      <c r="A533" s="1">
        <v>12.768000000000001</v>
      </c>
      <c r="B533" s="14">
        <v>123.0183486</v>
      </c>
      <c r="C533" s="14">
        <v>11.183486240000001</v>
      </c>
      <c r="D533" s="14">
        <v>11.02858249</v>
      </c>
      <c r="E533" s="29">
        <f t="shared" si="68"/>
        <v>213.57954852626128</v>
      </c>
      <c r="F533" s="29">
        <f t="shared" si="71"/>
        <v>1.8585782631803605</v>
      </c>
      <c r="G533" s="29">
        <f t="shared" si="69"/>
        <v>8.7020422882476203E-3</v>
      </c>
      <c r="I533" s="43"/>
      <c r="Q533" s="46">
        <v>213.4918227</v>
      </c>
      <c r="R533" s="46">
        <v>1.4763706590000001</v>
      </c>
      <c r="S533" s="46">
        <v>6.9153499999999998E-3</v>
      </c>
    </row>
    <row r="534" spans="1:19" x14ac:dyDescent="0.2">
      <c r="A534" s="1">
        <v>12.792</v>
      </c>
      <c r="B534" s="14">
        <v>121.83486240000001</v>
      </c>
      <c r="C534" s="14">
        <v>11.100917430000001</v>
      </c>
      <c r="D534" s="14">
        <v>11.014932140000001</v>
      </c>
      <c r="E534" s="29">
        <f t="shared" si="68"/>
        <v>213.83373024373472</v>
      </c>
      <c r="F534" s="29">
        <f t="shared" si="71"/>
        <v>1.8508685622991055</v>
      </c>
      <c r="G534" s="29">
        <f t="shared" si="69"/>
        <v>8.6556436170730621E-3</v>
      </c>
      <c r="I534" s="43"/>
      <c r="Q534" s="46">
        <v>213.69451799999999</v>
      </c>
      <c r="R534" s="46">
        <v>1.481655983</v>
      </c>
      <c r="S534" s="46">
        <v>6.9335239999999999E-3</v>
      </c>
    </row>
    <row r="535" spans="1:19" x14ac:dyDescent="0.2">
      <c r="A535" s="1">
        <v>12.816000000000001</v>
      </c>
      <c r="B535" s="14">
        <v>121.07339450000001</v>
      </c>
      <c r="C535" s="14">
        <v>11.073394499999999</v>
      </c>
      <c r="D535" s="14">
        <v>10.997465699999999</v>
      </c>
      <c r="E535" s="29">
        <f t="shared" si="68"/>
        <v>214.15652994760183</v>
      </c>
      <c r="F535" s="29">
        <f t="shared" si="71"/>
        <v>1.8351631890190341</v>
      </c>
      <c r="G535" s="29">
        <f t="shared" si="69"/>
        <v>8.5692609488398404E-3</v>
      </c>
      <c r="I535" s="43"/>
      <c r="Q535" s="46">
        <v>213.9541772</v>
      </c>
      <c r="R535" s="46">
        <v>1.4832872749999999</v>
      </c>
      <c r="S535" s="46">
        <v>6.932733E-3</v>
      </c>
    </row>
    <row r="536" spans="1:19" x14ac:dyDescent="0.2">
      <c r="A536" s="1">
        <v>12.84</v>
      </c>
      <c r="B536" s="14">
        <v>120.20183489999999</v>
      </c>
      <c r="C536" s="14">
        <v>10.96330275</v>
      </c>
      <c r="D536" s="14">
        <v>10.97294922</v>
      </c>
      <c r="E536" s="29">
        <f t="shared" si="68"/>
        <v>214.60520391075303</v>
      </c>
      <c r="F536" s="29">
        <f t="shared" si="71"/>
        <v>1.8194835214457665</v>
      </c>
      <c r="G536" s="29">
        <f t="shared" si="69"/>
        <v>8.4782823915231214E-3</v>
      </c>
      <c r="I536" s="43"/>
      <c r="Q536" s="46">
        <v>214.3192056</v>
      </c>
      <c r="R536" s="46">
        <v>1.4898883279999999</v>
      </c>
      <c r="S536" s="46">
        <v>6.9517260000000001E-3</v>
      </c>
    </row>
    <row r="537" spans="1:19" x14ac:dyDescent="0.2">
      <c r="A537" s="1">
        <v>12.864000000000001</v>
      </c>
      <c r="B537" s="14">
        <v>119.1192661</v>
      </c>
      <c r="C537" s="14">
        <v>10.93577982</v>
      </c>
      <c r="D537" s="14">
        <v>10.94978936</v>
      </c>
      <c r="E537" s="29">
        <f t="shared" si="68"/>
        <v>215.02454987817666</v>
      </c>
      <c r="F537" s="29">
        <f t="shared" si="71"/>
        <v>1.800089375674268</v>
      </c>
      <c r="G537" s="29">
        <f t="shared" si="69"/>
        <v>8.3715528142908266E-3</v>
      </c>
      <c r="I537" s="43"/>
      <c r="Q537" s="46">
        <v>214.6646336</v>
      </c>
      <c r="R537" s="46">
        <v>1.491519102</v>
      </c>
      <c r="S537" s="46">
        <v>6.9481359999999997E-3</v>
      </c>
    </row>
    <row r="538" spans="1:19" x14ac:dyDescent="0.2">
      <c r="A538" s="1">
        <v>12.888</v>
      </c>
      <c r="B538" s="14">
        <v>118.0458716</v>
      </c>
      <c r="C538" s="14">
        <v>10.724770639999999</v>
      </c>
      <c r="D538" s="14">
        <v>10.930037609999999</v>
      </c>
      <c r="E538" s="29">
        <f t="shared" si="68"/>
        <v>215.37890881396396</v>
      </c>
      <c r="F538" s="29">
        <f t="shared" si="71"/>
        <v>1.7986478478651573</v>
      </c>
      <c r="G538" s="29">
        <f t="shared" si="69"/>
        <v>8.3510862682416153E-3</v>
      </c>
      <c r="I538" s="43"/>
      <c r="Q538" s="46">
        <v>214.9596856</v>
      </c>
      <c r="R538" s="46">
        <v>1.5048775379999999</v>
      </c>
      <c r="S538" s="46">
        <v>7.0007430000000002E-3</v>
      </c>
    </row>
    <row r="539" spans="1:19" x14ac:dyDescent="0.2">
      <c r="A539" s="1">
        <v>12.912000000000001</v>
      </c>
      <c r="B539" s="14">
        <v>116.8623853</v>
      </c>
      <c r="C539" s="14">
        <v>10.633027520000001</v>
      </c>
      <c r="D539" s="14">
        <v>10.919394199999999</v>
      </c>
      <c r="E539" s="29">
        <f t="shared" si="68"/>
        <v>215.56865750452999</v>
      </c>
      <c r="F539" s="29">
        <f t="shared" si="71"/>
        <v>1.7969120037418429</v>
      </c>
      <c r="G539" s="29">
        <f t="shared" si="69"/>
        <v>8.3356830466139644E-3</v>
      </c>
      <c r="I539" s="43"/>
      <c r="Q539" s="46">
        <v>215.11884989999999</v>
      </c>
      <c r="R539" s="46">
        <v>1.511122764</v>
      </c>
      <c r="S539" s="46">
        <v>7.0245949999999998E-3</v>
      </c>
    </row>
    <row r="540" spans="1:19" x14ac:dyDescent="0.2">
      <c r="A540" s="1">
        <v>12.936</v>
      </c>
      <c r="B540" s="14">
        <v>115.3577982</v>
      </c>
      <c r="C540" s="14">
        <v>10.559633030000001</v>
      </c>
      <c r="D540" s="14">
        <v>10.91613851</v>
      </c>
      <c r="E540" s="29">
        <f t="shared" si="68"/>
        <v>215.62653557250485</v>
      </c>
      <c r="F540" s="29">
        <f t="shared" si="71"/>
        <v>1.8006965263611407</v>
      </c>
      <c r="G540" s="29">
        <f t="shared" si="69"/>
        <v>8.3509968825504453E-3</v>
      </c>
      <c r="I540" s="43"/>
      <c r="Q540" s="46">
        <v>215.16756040000001</v>
      </c>
      <c r="R540" s="46">
        <v>1.516646106</v>
      </c>
      <c r="S540" s="46">
        <v>7.0486749999999999E-3</v>
      </c>
    </row>
    <row r="541" spans="1:19" x14ac:dyDescent="0.2">
      <c r="A541" s="1">
        <v>12.96</v>
      </c>
      <c r="B541" s="14">
        <v>114.4144144</v>
      </c>
      <c r="C541" s="14">
        <v>10.54054054</v>
      </c>
      <c r="D541" s="14">
        <v>10.918969860000001</v>
      </c>
      <c r="E541" s="29">
        <f t="shared" si="68"/>
        <v>215.57620552587736</v>
      </c>
      <c r="F541" s="29">
        <f xml:space="preserve"> E541^3*SQRT(1/C541+1/B541)/((2*H$10+H$7*E541)*SQRT(11*111))</f>
        <v>1.7890012691762367</v>
      </c>
      <c r="G541" s="29">
        <f t="shared" si="69"/>
        <v>8.2986954186902995E-3</v>
      </c>
      <c r="I541" s="43"/>
      <c r="Q541" s="46">
        <v>215.12519810000001</v>
      </c>
      <c r="R541" s="46">
        <v>1.504773787</v>
      </c>
      <c r="S541" s="46">
        <v>6.9948750000000002E-3</v>
      </c>
    </row>
    <row r="542" spans="1:19" x14ac:dyDescent="0.2">
      <c r="A542" s="1">
        <v>12.984</v>
      </c>
      <c r="B542" s="14">
        <v>113.33333330000001</v>
      </c>
      <c r="C542" s="14">
        <v>10.44144144</v>
      </c>
      <c r="D542" s="14">
        <v>10.92456994</v>
      </c>
      <c r="E542" s="29">
        <f t="shared" si="68"/>
        <v>215.47648845169473</v>
      </c>
      <c r="F542" s="29">
        <f t="shared" ref="F542:F550" si="72" xml:space="preserve"> E542^3*SQRT(1/C542+1/B542)/((2*H$10+H$7*E542)*SQRT(11*111))</f>
        <v>1.8024936544531884</v>
      </c>
      <c r="G542" s="29">
        <f t="shared" si="69"/>
        <v>8.365152353303127E-3</v>
      </c>
      <c r="I542" s="43"/>
      <c r="Q542" s="46">
        <v>215.04143550000001</v>
      </c>
      <c r="R542" s="46">
        <v>1.512073679</v>
      </c>
      <c r="S542" s="46">
        <v>7.0315459999999996E-3</v>
      </c>
    </row>
    <row r="543" spans="1:19" x14ac:dyDescent="0.2">
      <c r="A543" s="1">
        <v>13.007999999999999</v>
      </c>
      <c r="B543" s="14">
        <v>112.4414414</v>
      </c>
      <c r="C543" s="14">
        <v>10.378378379999999</v>
      </c>
      <c r="D543" s="14">
        <v>10.93299509</v>
      </c>
      <c r="E543" s="29">
        <f t="shared" si="68"/>
        <v>215.32603600764659</v>
      </c>
      <c r="F543" s="29">
        <f t="shared" si="72"/>
        <v>1.815783492219575</v>
      </c>
      <c r="G543" s="29">
        <f t="shared" si="69"/>
        <v>8.4327168506231794E-3</v>
      </c>
      <c r="I543" s="43"/>
      <c r="Q543" s="46">
        <v>214.9154801</v>
      </c>
      <c r="R543" s="46">
        <v>1.5170360359999999</v>
      </c>
      <c r="S543" s="46">
        <v>7.0587560000000002E-3</v>
      </c>
    </row>
    <row r="544" spans="1:19" x14ac:dyDescent="0.2">
      <c r="A544" s="1">
        <v>13.032</v>
      </c>
      <c r="B544" s="14">
        <v>111.3783784</v>
      </c>
      <c r="C544" s="14">
        <v>10.23423423</v>
      </c>
      <c r="D544" s="14">
        <v>10.92985004</v>
      </c>
      <c r="E544" s="29">
        <f t="shared" si="68"/>
        <v>215.38225994669557</v>
      </c>
      <c r="F544" s="29">
        <f t="shared" si="72"/>
        <v>1.8252779554894589</v>
      </c>
      <c r="G544" s="29">
        <f t="shared" si="69"/>
        <v>8.4745974712178828E-3</v>
      </c>
      <c r="I544" s="43"/>
      <c r="Q544" s="46">
        <v>214.9624895</v>
      </c>
      <c r="R544" s="46">
        <v>1.5272968220000001</v>
      </c>
      <c r="S544" s="46">
        <v>7.104946E-3</v>
      </c>
    </row>
    <row r="545" spans="1:19" x14ac:dyDescent="0.2">
      <c r="A545" s="1">
        <v>13.055999999999999</v>
      </c>
      <c r="B545" s="14">
        <v>110.5765766</v>
      </c>
      <c r="C545" s="14">
        <v>10.10810811</v>
      </c>
      <c r="D545" s="14">
        <v>10.91700501</v>
      </c>
      <c r="E545" s="29">
        <f t="shared" si="68"/>
        <v>215.61113877738688</v>
      </c>
      <c r="F545" s="29">
        <f t="shared" si="72"/>
        <v>1.8244953734507481</v>
      </c>
      <c r="G545" s="29">
        <f t="shared" si="69"/>
        <v>8.4619717877122014E-3</v>
      </c>
      <c r="I545" s="43"/>
      <c r="Q545" s="46">
        <v>215.154595</v>
      </c>
      <c r="R545" s="46">
        <v>1.536060459</v>
      </c>
      <c r="S545" s="46">
        <v>7.1393339999999998E-3</v>
      </c>
    </row>
    <row r="546" spans="1:19" x14ac:dyDescent="0.2">
      <c r="A546" s="1">
        <v>13.08</v>
      </c>
      <c r="B546" s="14">
        <v>109.6486486</v>
      </c>
      <c r="C546" s="14">
        <v>10</v>
      </c>
      <c r="D546" s="14">
        <v>10.91295073</v>
      </c>
      <c r="E546" s="29">
        <f t="shared" si="68"/>
        <v>215.68313298141297</v>
      </c>
      <c r="F546" s="29">
        <f t="shared" si="72"/>
        <v>1.830490458805706</v>
      </c>
      <c r="G546" s="29">
        <f t="shared" si="69"/>
        <v>8.4869430145168238E-3</v>
      </c>
      <c r="I546" s="43"/>
      <c r="Q546" s="46">
        <v>215.2152658</v>
      </c>
      <c r="R546" s="46">
        <v>1.544061422</v>
      </c>
      <c r="S546" s="46">
        <v>7.1744979999999996E-3</v>
      </c>
    </row>
    <row r="547" spans="1:19" x14ac:dyDescent="0.2">
      <c r="A547" s="1">
        <v>13.103999999999999</v>
      </c>
      <c r="B547" s="14">
        <v>108.5675676</v>
      </c>
      <c r="C547" s="14">
        <v>9.8468468470000001</v>
      </c>
      <c r="D547" s="14">
        <v>10.91192904</v>
      </c>
      <c r="E547" s="29">
        <f t="shared" si="68"/>
        <v>215.70125728544619</v>
      </c>
      <c r="F547" s="29">
        <f t="shared" si="72"/>
        <v>1.8433208394297165</v>
      </c>
      <c r="G547" s="29">
        <f t="shared" si="69"/>
        <v>8.5457120770991869E-3</v>
      </c>
      <c r="I547" s="43"/>
      <c r="Q547" s="46">
        <v>215.23055769999999</v>
      </c>
      <c r="R547" s="46">
        <v>1.5556315110000001</v>
      </c>
      <c r="S547" s="46">
        <v>7.2277449999999998E-3</v>
      </c>
    </row>
    <row r="548" spans="1:19" x14ac:dyDescent="0.2">
      <c r="A548" s="1">
        <v>13.128</v>
      </c>
      <c r="B548" s="14">
        <v>107.6756757</v>
      </c>
      <c r="C548" s="14">
        <v>9.801801802</v>
      </c>
      <c r="D548" s="14">
        <v>10.914838980000001</v>
      </c>
      <c r="E548" s="29">
        <f t="shared" si="68"/>
        <v>215.64961680280018</v>
      </c>
      <c r="F548" s="29">
        <f t="shared" si="72"/>
        <v>1.8504798917160195</v>
      </c>
      <c r="G548" s="29">
        <f t="shared" si="69"/>
        <v>8.5809560858537606E-3</v>
      </c>
      <c r="I548" s="43"/>
      <c r="Q548" s="46">
        <v>215.18700670000001</v>
      </c>
      <c r="R548" s="46">
        <v>1.5595340449999999</v>
      </c>
      <c r="S548" s="46">
        <v>7.2473429999999998E-3</v>
      </c>
    </row>
    <row r="549" spans="1:19" x14ac:dyDescent="0.2">
      <c r="A549" s="1">
        <v>13.151999999999999</v>
      </c>
      <c r="B549" s="14">
        <v>106.85585589999999</v>
      </c>
      <c r="C549" s="14">
        <v>9.7387387390000004</v>
      </c>
      <c r="D549" s="14">
        <v>10.92176407</v>
      </c>
      <c r="E549" s="29">
        <f t="shared" si="68"/>
        <v>215.5264791655047</v>
      </c>
      <c r="F549" s="29">
        <f t="shared" si="72"/>
        <v>1.8629336864404158</v>
      </c>
      <c r="G549" s="29">
        <f t="shared" si="69"/>
        <v>8.643641809830023E-3</v>
      </c>
      <c r="I549" s="43"/>
      <c r="Q549" s="46">
        <v>215.0833998</v>
      </c>
      <c r="R549" s="46">
        <v>1.5648755969999999</v>
      </c>
      <c r="S549" s="46">
        <v>7.2756690000000002E-3</v>
      </c>
    </row>
    <row r="550" spans="1:19" x14ac:dyDescent="0.2">
      <c r="A550" s="1">
        <v>13.176</v>
      </c>
      <c r="B550" s="14">
        <v>105.6576577</v>
      </c>
      <c r="C550" s="14">
        <v>9.7387387390000004</v>
      </c>
      <c r="D550" s="14">
        <v>10.924087869999999</v>
      </c>
      <c r="E550" s="29">
        <f t="shared" si="68"/>
        <v>215.48508130850524</v>
      </c>
      <c r="F550" s="29">
        <f t="shared" si="72"/>
        <v>1.8659773381292428</v>
      </c>
      <c r="G550" s="29">
        <f t="shared" si="69"/>
        <v>8.6594270322489942E-3</v>
      </c>
      <c r="I550" s="43"/>
      <c r="Q550" s="46">
        <v>215.04864470000001</v>
      </c>
      <c r="R550" s="46">
        <v>1.5656906740000001</v>
      </c>
      <c r="S550" s="46">
        <v>7.2806349999999997E-3</v>
      </c>
    </row>
    <row r="551" spans="1:19" x14ac:dyDescent="0.2">
      <c r="A551" s="1">
        <v>13.2</v>
      </c>
      <c r="B551" s="14">
        <v>104.9469027</v>
      </c>
      <c r="C551" s="14">
        <v>9.6460176989999997</v>
      </c>
      <c r="D551" s="14">
        <v>10.917145400000001</v>
      </c>
      <c r="E551" s="29">
        <f t="shared" si="68"/>
        <v>215.60864368877722</v>
      </c>
      <c r="F551" s="29">
        <f xml:space="preserve"> E551^3*SQRT(1/C551+1/B551)/((2*H$10+H$7*E551)*SQRT(11*113))</f>
        <v>1.8516362136100486</v>
      </c>
      <c r="G551" s="29">
        <f t="shared" si="69"/>
        <v>8.5879498239542478E-3</v>
      </c>
      <c r="I551" s="43"/>
      <c r="Q551" s="46">
        <v>215.15249449999999</v>
      </c>
      <c r="R551" s="46">
        <v>1.558806889</v>
      </c>
      <c r="S551" s="46">
        <v>7.2451260000000002E-3</v>
      </c>
    </row>
    <row r="552" spans="1:19" x14ac:dyDescent="0.2">
      <c r="A552" s="1">
        <v>13.224</v>
      </c>
      <c r="B552" s="14">
        <v>104.21238940000001</v>
      </c>
      <c r="C552" s="14">
        <v>9.6106194689999995</v>
      </c>
      <c r="D552" s="14">
        <v>10.908130460000001</v>
      </c>
      <c r="E552" s="29">
        <f t="shared" si="68"/>
        <v>215.76857764971538</v>
      </c>
      <c r="F552" s="29">
        <f t="shared" ref="F552:F560" si="73" xml:space="preserve"> E552^3*SQRT(1/C552+1/B552)/((2*H$10+H$7*E552)*SQRT(11*113))</f>
        <v>1.8471061941133966</v>
      </c>
      <c r="G552" s="29">
        <f t="shared" si="69"/>
        <v>8.56058937882994E-3</v>
      </c>
      <c r="I552" s="43"/>
      <c r="Q552" s="46">
        <v>215.2874219</v>
      </c>
      <c r="R552" s="46">
        <v>1.5616027640000001</v>
      </c>
      <c r="S552" s="46">
        <v>7.2535719999999998E-3</v>
      </c>
    </row>
    <row r="553" spans="1:19" x14ac:dyDescent="0.2">
      <c r="A553" s="1">
        <v>13.247999999999999</v>
      </c>
      <c r="B553" s="14">
        <v>103.2743363</v>
      </c>
      <c r="C553" s="14">
        <v>9.4867256639999997</v>
      </c>
      <c r="D553" s="14">
        <v>10.895690719999999</v>
      </c>
      <c r="E553" s="29">
        <f t="shared" si="68"/>
        <v>215.98833656585137</v>
      </c>
      <c r="F553" s="29">
        <f t="shared" si="73"/>
        <v>1.8476701867650986</v>
      </c>
      <c r="G553" s="29">
        <f t="shared" si="69"/>
        <v>8.554490562511341E-3</v>
      </c>
      <c r="I553" s="43"/>
      <c r="Q553" s="46">
        <v>215.4737499</v>
      </c>
      <c r="R553" s="46">
        <v>1.571091631</v>
      </c>
      <c r="S553" s="46">
        <v>7.2913370000000002E-3</v>
      </c>
    </row>
    <row r="554" spans="1:19" x14ac:dyDescent="0.2">
      <c r="A554" s="1">
        <v>13.272</v>
      </c>
      <c r="B554" s="14">
        <v>102.34513269999999</v>
      </c>
      <c r="C554" s="14">
        <v>9.3805309730000008</v>
      </c>
      <c r="D554" s="14">
        <v>10.88467973</v>
      </c>
      <c r="E554" s="29">
        <f t="shared" si="68"/>
        <v>216.18197261881875</v>
      </c>
      <c r="F554" s="29">
        <f t="shared" si="73"/>
        <v>1.8482227620121947</v>
      </c>
      <c r="G554" s="29">
        <f t="shared" si="69"/>
        <v>8.5493842970480235E-3</v>
      </c>
      <c r="I554" s="43"/>
      <c r="Q554" s="46">
        <v>215.6388135</v>
      </c>
      <c r="R554" s="46">
        <v>1.579435089</v>
      </c>
      <c r="S554" s="46">
        <v>7.3244470000000004E-3</v>
      </c>
    </row>
    <row r="555" spans="1:19" x14ac:dyDescent="0.2">
      <c r="A555" s="1">
        <v>13.295999999999999</v>
      </c>
      <c r="B555" s="14">
        <v>101.2654867</v>
      </c>
      <c r="C555" s="14">
        <v>9.2831858409999999</v>
      </c>
      <c r="D555" s="14">
        <v>10.87046097</v>
      </c>
      <c r="E555" s="29">
        <f t="shared" si="68"/>
        <v>216.43082628067728</v>
      </c>
      <c r="F555" s="29">
        <f t="shared" si="73"/>
        <v>1.8456027201706577</v>
      </c>
      <c r="G555" s="29">
        <f t="shared" si="69"/>
        <v>8.5274484780518134E-3</v>
      </c>
      <c r="I555" s="43"/>
      <c r="Q555" s="46">
        <v>215.8521523</v>
      </c>
      <c r="R555" s="46">
        <v>1.58720514</v>
      </c>
      <c r="S555" s="46">
        <v>7.3532049999999998E-3</v>
      </c>
    </row>
    <row r="556" spans="1:19" x14ac:dyDescent="0.2">
      <c r="A556" s="1">
        <v>13.32</v>
      </c>
      <c r="B556" s="14">
        <v>100.3628319</v>
      </c>
      <c r="C556" s="14">
        <v>9.238938053</v>
      </c>
      <c r="D556" s="14">
        <v>10.86768041</v>
      </c>
      <c r="E556" s="29">
        <f t="shared" si="68"/>
        <v>216.47933695245047</v>
      </c>
      <c r="F556" s="29">
        <f t="shared" si="73"/>
        <v>1.8479688742263676</v>
      </c>
      <c r="G556" s="29">
        <f t="shared" si="69"/>
        <v>8.536467730554222E-3</v>
      </c>
      <c r="I556" s="43"/>
      <c r="Q556" s="46">
        <v>215.89389660000001</v>
      </c>
      <c r="R556" s="46">
        <v>1.5911811389999999</v>
      </c>
      <c r="S556" s="46">
        <v>7.3702000000000004E-3</v>
      </c>
    </row>
    <row r="557" spans="1:19" x14ac:dyDescent="0.2">
      <c r="A557" s="1">
        <v>13.343999999999999</v>
      </c>
      <c r="B557" s="14">
        <v>99.522123890000003</v>
      </c>
      <c r="C557" s="14">
        <v>9.159292035</v>
      </c>
      <c r="D557" s="14">
        <v>10.860981860000001</v>
      </c>
      <c r="E557" s="29">
        <f t="shared" si="68"/>
        <v>216.59599880590341</v>
      </c>
      <c r="F557" s="29">
        <f t="shared" si="73"/>
        <v>1.8502753431296248</v>
      </c>
      <c r="G557" s="29">
        <f t="shared" si="69"/>
        <v>8.5425185752747834E-3</v>
      </c>
      <c r="I557" s="43"/>
      <c r="Q557" s="46">
        <v>215.9944945</v>
      </c>
      <c r="R557" s="46">
        <v>1.5978243640000001</v>
      </c>
      <c r="S557" s="46">
        <v>7.3975239999999999E-3</v>
      </c>
    </row>
    <row r="558" spans="1:19" x14ac:dyDescent="0.2">
      <c r="A558" s="1">
        <v>13.368</v>
      </c>
      <c r="B558" s="14">
        <v>98.769911500000006</v>
      </c>
      <c r="C558" s="14">
        <v>9.0707964600000004</v>
      </c>
      <c r="D558" s="14">
        <v>10.85527239</v>
      </c>
      <c r="E558" s="29">
        <f t="shared" si="68"/>
        <v>216.69521023066707</v>
      </c>
      <c r="F558" s="29">
        <f t="shared" si="73"/>
        <v>1.8542942420037152</v>
      </c>
      <c r="G558" s="29">
        <f t="shared" si="69"/>
        <v>8.5571538015531655E-3</v>
      </c>
      <c r="I558" s="43"/>
      <c r="Q558" s="46">
        <v>216.08027530000001</v>
      </c>
      <c r="R558" s="46">
        <v>1.6052455290000001</v>
      </c>
      <c r="S558" s="46">
        <v>7.4289309999999997E-3</v>
      </c>
    </row>
    <row r="559" spans="1:19" x14ac:dyDescent="0.2">
      <c r="A559" s="1">
        <v>13.391999999999999</v>
      </c>
      <c r="B559" s="14">
        <v>97.68141593</v>
      </c>
      <c r="C559" s="14">
        <v>8.9911504420000004</v>
      </c>
      <c r="D559" s="14">
        <v>10.84697974</v>
      </c>
      <c r="E559" s="29">
        <f t="shared" si="68"/>
        <v>216.83894582909346</v>
      </c>
      <c r="F559" s="29">
        <f t="shared" si="73"/>
        <v>1.8557252467061423</v>
      </c>
      <c r="G559" s="29">
        <f t="shared" si="69"/>
        <v>8.5580809278088549E-3</v>
      </c>
      <c r="I559" s="43"/>
      <c r="Q559" s="46">
        <v>216.20492680000001</v>
      </c>
      <c r="R559" s="46">
        <v>1.612181949</v>
      </c>
      <c r="S559" s="46">
        <v>7.4567310000000003E-3</v>
      </c>
    </row>
    <row r="560" spans="1:19" x14ac:dyDescent="0.2">
      <c r="A560" s="1">
        <v>13.416</v>
      </c>
      <c r="B560" s="14">
        <v>96.672566369999998</v>
      </c>
      <c r="C560" s="14">
        <v>8.9380530969999992</v>
      </c>
      <c r="D560" s="14">
        <v>10.83633753</v>
      </c>
      <c r="E560" s="29">
        <f t="shared" si="68"/>
        <v>217.02278723166503</v>
      </c>
      <c r="F560" s="29">
        <f t="shared" si="73"/>
        <v>1.8527957128014689</v>
      </c>
      <c r="G560" s="29">
        <f t="shared" si="69"/>
        <v>8.5373325835303524E-3</v>
      </c>
      <c r="I560" s="43"/>
      <c r="Q560" s="46">
        <v>216.36499989999999</v>
      </c>
      <c r="R560" s="46">
        <v>1.616860521</v>
      </c>
      <c r="S560" s="46">
        <v>7.4728379999999999E-3</v>
      </c>
    </row>
    <row r="561" spans="1:19" x14ac:dyDescent="0.2">
      <c r="A561" s="1">
        <v>13.44</v>
      </c>
      <c r="B561" s="14">
        <v>95.956521739999999</v>
      </c>
      <c r="C561" s="14">
        <v>8.8695652169999999</v>
      </c>
      <c r="D561" s="14">
        <v>10.81998974</v>
      </c>
      <c r="E561" s="29">
        <f t="shared" si="68"/>
        <v>217.30386881478384</v>
      </c>
      <c r="F561" s="29">
        <f xml:space="preserve"> E561^3*SQRT(1/C561+1/B561)/((2*H$10+H$7*E561)*SQRT(11*115))</f>
        <v>1.8305644140815089</v>
      </c>
      <c r="G561" s="29">
        <f t="shared" si="69"/>
        <v>8.4239844604044618E-3</v>
      </c>
      <c r="I561" s="43"/>
      <c r="Q561" s="46">
        <v>216.61111940000001</v>
      </c>
      <c r="R561" s="46">
        <v>1.6082601860000001</v>
      </c>
      <c r="S561" s="46">
        <v>7.4246429999999999E-3</v>
      </c>
    </row>
    <row r="562" spans="1:19" x14ac:dyDescent="0.2">
      <c r="A562" s="1">
        <v>13.464</v>
      </c>
      <c r="B562" s="14">
        <v>95</v>
      </c>
      <c r="C562" s="14">
        <v>8.7913043480000006</v>
      </c>
      <c r="D562" s="14">
        <v>10.809854</v>
      </c>
      <c r="E562" s="29">
        <f t="shared" si="68"/>
        <v>217.47735724170363</v>
      </c>
      <c r="F562" s="29">
        <f t="shared" ref="F562:F570" si="74" xml:space="preserve"> E562^3*SQRT(1/C562+1/B562)/((2*H$10+H$7*E562)*SQRT(11*115))</f>
        <v>1.8308104981893283</v>
      </c>
      <c r="G562" s="29">
        <f t="shared" si="69"/>
        <v>8.4183959259472307E-3</v>
      </c>
      <c r="I562" s="43"/>
      <c r="Q562" s="46">
        <v>216.76385250000001</v>
      </c>
      <c r="R562" s="46">
        <v>1.6150757490000001</v>
      </c>
      <c r="S562" s="46">
        <v>7.4508539999999998E-3</v>
      </c>
    </row>
    <row r="563" spans="1:19" x14ac:dyDescent="0.2">
      <c r="A563" s="1">
        <v>13.488</v>
      </c>
      <c r="B563" s="14">
        <v>94.026086960000001</v>
      </c>
      <c r="C563" s="14">
        <v>8.7217391299999996</v>
      </c>
      <c r="D563" s="14">
        <v>10.80538853</v>
      </c>
      <c r="E563" s="29">
        <f t="shared" si="68"/>
        <v>217.55360403166517</v>
      </c>
      <c r="F563" s="29">
        <f t="shared" si="74"/>
        <v>1.8347987237238848</v>
      </c>
      <c r="G563" s="29">
        <f t="shared" si="69"/>
        <v>8.4337776516762632E-3</v>
      </c>
      <c r="I563" s="43"/>
      <c r="Q563" s="46">
        <v>216.83117480000001</v>
      </c>
      <c r="R563" s="46">
        <v>1.621484382</v>
      </c>
      <c r="S563" s="46">
        <v>7.478096E-3</v>
      </c>
    </row>
    <row r="564" spans="1:19" x14ac:dyDescent="0.2">
      <c r="A564" s="1">
        <v>13.512</v>
      </c>
      <c r="B564" s="14">
        <v>93.4</v>
      </c>
      <c r="C564" s="14">
        <v>8.6521739130000004</v>
      </c>
      <c r="D564" s="14">
        <v>10.79074037</v>
      </c>
      <c r="E564" s="29">
        <f t="shared" si="68"/>
        <v>217.8029328596478</v>
      </c>
      <c r="F564" s="29">
        <f t="shared" si="74"/>
        <v>1.8307749933530371</v>
      </c>
      <c r="G564" s="29">
        <f t="shared" si="69"/>
        <v>8.4056489474950667E-3</v>
      </c>
      <c r="I564" s="43"/>
      <c r="Q564" s="46">
        <v>217.05215519999999</v>
      </c>
      <c r="R564" s="46">
        <v>1.627289889</v>
      </c>
      <c r="S564" s="46">
        <v>7.4972299999999997E-3</v>
      </c>
    </row>
    <row r="565" spans="1:19" x14ac:dyDescent="0.2">
      <c r="A565" s="1">
        <v>13.536</v>
      </c>
      <c r="B565" s="14">
        <v>92.634782610000002</v>
      </c>
      <c r="C565" s="14">
        <v>8.5826086959999994</v>
      </c>
      <c r="D565" s="14">
        <v>10.78446486</v>
      </c>
      <c r="E565" s="29">
        <f t="shared" si="68"/>
        <v>217.90938754587171</v>
      </c>
      <c r="F565" s="29">
        <f t="shared" si="74"/>
        <v>1.8334252301400951</v>
      </c>
      <c r="G565" s="29">
        <f t="shared" si="69"/>
        <v>8.4137046631556616E-3</v>
      </c>
      <c r="I565" s="43"/>
      <c r="Q565" s="46">
        <v>217.1468931</v>
      </c>
      <c r="R565" s="46">
        <v>1.633615942</v>
      </c>
      <c r="S565" s="46">
        <v>7.523091E-3</v>
      </c>
    </row>
    <row r="566" spans="1:19" x14ac:dyDescent="0.2">
      <c r="A566" s="1">
        <v>13.56</v>
      </c>
      <c r="B566" s="14">
        <v>91.8</v>
      </c>
      <c r="C566" s="14">
        <v>8.5565217390000008</v>
      </c>
      <c r="D566" s="14">
        <v>10.783196240000001</v>
      </c>
      <c r="E566" s="29">
        <f t="shared" si="68"/>
        <v>217.93088181332666</v>
      </c>
      <c r="F566" s="29">
        <f t="shared" si="74"/>
        <v>1.8357279775492816</v>
      </c>
      <c r="G566" s="29">
        <f t="shared" si="69"/>
        <v>8.4234412409789333E-3</v>
      </c>
      <c r="I566" s="43"/>
      <c r="Q566" s="46">
        <v>217.16604960000001</v>
      </c>
      <c r="R566" s="46">
        <v>1.6364680439999999</v>
      </c>
      <c r="S566" s="46">
        <v>7.5355609999999996E-3</v>
      </c>
    </row>
    <row r="567" spans="1:19" x14ac:dyDescent="0.2">
      <c r="A567" s="1">
        <v>13.584</v>
      </c>
      <c r="B567" s="14">
        <v>91.434782609999999</v>
      </c>
      <c r="C567" s="14">
        <v>8.5043478260000001</v>
      </c>
      <c r="D567" s="14">
        <v>10.784869840000001</v>
      </c>
      <c r="E567" s="29">
        <f t="shared" si="68"/>
        <v>217.9025241245364</v>
      </c>
      <c r="F567" s="29">
        <f t="shared" si="74"/>
        <v>1.8424528445075259</v>
      </c>
      <c r="G567" s="29">
        <f t="shared" si="69"/>
        <v>8.4553992750195078E-3</v>
      </c>
      <c r="I567" s="43"/>
      <c r="Q567" s="46">
        <v>217.1407782</v>
      </c>
      <c r="R567" s="46">
        <v>1.64140306</v>
      </c>
      <c r="S567" s="46">
        <v>7.5591649999999996E-3</v>
      </c>
    </row>
    <row r="568" spans="1:19" x14ac:dyDescent="0.2">
      <c r="A568" s="1">
        <v>13.608000000000001</v>
      </c>
      <c r="B568" s="14">
        <v>90.765217390000004</v>
      </c>
      <c r="C568" s="14">
        <v>8.3913043480000002</v>
      </c>
      <c r="D568" s="14">
        <v>10.79080166</v>
      </c>
      <c r="E568" s="29">
        <f t="shared" si="68"/>
        <v>217.8018921062536</v>
      </c>
      <c r="F568" s="29">
        <f t="shared" si="74"/>
        <v>1.8589047482708874</v>
      </c>
      <c r="G568" s="29">
        <f t="shared" si="69"/>
        <v>8.5348420543749446E-3</v>
      </c>
      <c r="I568" s="43"/>
      <c r="Q568" s="46">
        <v>217.0512301</v>
      </c>
      <c r="R568" s="46">
        <v>1.652253653</v>
      </c>
      <c r="S568" s="46">
        <v>7.6122749999999999E-3</v>
      </c>
    </row>
    <row r="569" spans="1:19" x14ac:dyDescent="0.2">
      <c r="A569" s="1">
        <v>13.632</v>
      </c>
      <c r="B569" s="14">
        <v>89.739130430000003</v>
      </c>
      <c r="C569" s="14">
        <v>8.3652173909999998</v>
      </c>
      <c r="D569" s="14">
        <v>10.79702711</v>
      </c>
      <c r="E569" s="29">
        <f t="shared" si="68"/>
        <v>217.6960712690996</v>
      </c>
      <c r="F569" s="29">
        <f t="shared" si="74"/>
        <v>1.8672965038424754</v>
      </c>
      <c r="G569" s="29">
        <f t="shared" si="69"/>
        <v>8.5775388272132068E-3</v>
      </c>
      <c r="I569" s="43"/>
      <c r="Q569" s="46">
        <v>216.9572876</v>
      </c>
      <c r="R569" s="46">
        <v>1.6556730909999999</v>
      </c>
      <c r="S569" s="46">
        <v>7.6313320000000002E-3</v>
      </c>
    </row>
    <row r="570" spans="1:19" x14ac:dyDescent="0.2">
      <c r="A570" s="1">
        <v>13.656000000000001</v>
      </c>
      <c r="B570" s="14">
        <v>88.895652170000005</v>
      </c>
      <c r="C570" s="14">
        <v>8.2347826089999998</v>
      </c>
      <c r="D570" s="14">
        <v>10.7971691</v>
      </c>
      <c r="E570" s="29">
        <f t="shared" si="68"/>
        <v>217.69365520980193</v>
      </c>
      <c r="F570" s="29">
        <f t="shared" si="74"/>
        <v>1.881637092914928</v>
      </c>
      <c r="G570" s="29">
        <f t="shared" si="69"/>
        <v>8.6435091142252306E-3</v>
      </c>
      <c r="I570" s="43"/>
      <c r="Q570" s="46">
        <v>216.95514539999999</v>
      </c>
      <c r="R570" s="46">
        <v>1.668295276</v>
      </c>
      <c r="S570" s="46">
        <v>7.689586E-3</v>
      </c>
    </row>
    <row r="571" spans="1:19" x14ac:dyDescent="0.2">
      <c r="A571" s="1">
        <v>13.68</v>
      </c>
      <c r="B571" s="14">
        <v>88.07692308</v>
      </c>
      <c r="C571" s="14">
        <v>8.153846154</v>
      </c>
      <c r="D571" s="14">
        <v>10.793157519999999</v>
      </c>
      <c r="E571" s="29">
        <f t="shared" si="68"/>
        <v>217.76187208329011</v>
      </c>
      <c r="F571" s="29">
        <f xml:space="preserve"> E571^3*SQRT(1/C571+1/B571)/((2*H$10+H$7*E571)*SQRT(11*117))</f>
        <v>1.8715321676397265</v>
      </c>
      <c r="G571" s="29">
        <f t="shared" si="69"/>
        <v>8.5943978609988175E-3</v>
      </c>
      <c r="I571" s="43"/>
      <c r="Q571" s="46">
        <v>217.01567539999999</v>
      </c>
      <c r="R571" s="46">
        <v>1.6619484849999999</v>
      </c>
      <c r="S571" s="46">
        <v>7.6581959999999999E-3</v>
      </c>
    </row>
    <row r="572" spans="1:19" x14ac:dyDescent="0.2">
      <c r="A572" s="1">
        <v>13.704000000000001</v>
      </c>
      <c r="B572" s="14">
        <v>87.529914529999999</v>
      </c>
      <c r="C572" s="14">
        <v>8.076923077</v>
      </c>
      <c r="D572" s="14">
        <v>10.80102325</v>
      </c>
      <c r="E572" s="29">
        <f t="shared" si="68"/>
        <v>217.62803128768553</v>
      </c>
      <c r="F572" s="29">
        <f t="shared" ref="F572:F580" si="75" xml:space="preserve"> E572^3*SQRT(1/C572+1/B572)/((2*H$10+H$7*E572)*SQRT(11*117))</f>
        <v>1.8863690862916747</v>
      </c>
      <c r="G572" s="29">
        <f t="shared" si="69"/>
        <v>8.6678589845719696E-3</v>
      </c>
      <c r="I572" s="43"/>
      <c r="Q572" s="46">
        <v>216.8970061</v>
      </c>
      <c r="R572" s="46">
        <v>1.6699499659999999</v>
      </c>
      <c r="S572" s="46">
        <v>7.6992759999999997E-3</v>
      </c>
    </row>
    <row r="573" spans="1:19" x14ac:dyDescent="0.2">
      <c r="A573" s="1">
        <v>13.728</v>
      </c>
      <c r="B573" s="14">
        <v>86.692307690000007</v>
      </c>
      <c r="C573" s="14">
        <v>7.9743589740000003</v>
      </c>
      <c r="D573" s="14">
        <v>10.80679844</v>
      </c>
      <c r="E573" s="29">
        <f t="shared" si="68"/>
        <v>217.52954237740764</v>
      </c>
      <c r="F573" s="29">
        <f t="shared" si="75"/>
        <v>1.9028462222324423</v>
      </c>
      <c r="G573" s="29">
        <f t="shared" si="69"/>
        <v>8.747530112167742E-3</v>
      </c>
      <c r="I573" s="43"/>
      <c r="Q573" s="46">
        <v>216.80991650000001</v>
      </c>
      <c r="R573" s="46">
        <v>1.6806758129999999</v>
      </c>
      <c r="S573" s="46">
        <v>7.7518400000000003E-3</v>
      </c>
    </row>
    <row r="574" spans="1:19" x14ac:dyDescent="0.2">
      <c r="A574" s="1">
        <v>13.752000000000001</v>
      </c>
      <c r="B574" s="14">
        <v>86.051282049999998</v>
      </c>
      <c r="C574" s="14">
        <v>7.9316239319999999</v>
      </c>
      <c r="D574" s="14">
        <v>10.807036269999999</v>
      </c>
      <c r="E574" s="29">
        <f t="shared" si="68"/>
        <v>217.52548244025419</v>
      </c>
      <c r="F574" s="29">
        <f t="shared" si="75"/>
        <v>1.9083228390289955</v>
      </c>
      <c r="G574" s="29">
        <f t="shared" si="69"/>
        <v>8.7728702753395241E-3</v>
      </c>
      <c r="I574" s="43"/>
      <c r="Q574" s="46">
        <v>216.80633080000001</v>
      </c>
      <c r="R574" s="46">
        <v>1.6853530130000001</v>
      </c>
      <c r="S574" s="46">
        <v>7.7735419999999996E-3</v>
      </c>
    </row>
    <row r="575" spans="1:19" x14ac:dyDescent="0.2">
      <c r="A575" s="1">
        <v>13.776</v>
      </c>
      <c r="B575" s="14">
        <v>85.264957260000003</v>
      </c>
      <c r="C575" s="14">
        <v>7.8974358970000003</v>
      </c>
      <c r="D575" s="14">
        <v>10.81655857</v>
      </c>
      <c r="E575" s="29">
        <f t="shared" si="68"/>
        <v>217.36266473098092</v>
      </c>
      <c r="F575" s="29">
        <f t="shared" si="75"/>
        <v>1.9206354869129547</v>
      </c>
      <c r="G575" s="29">
        <f t="shared" si="69"/>
        <v>8.836087325714519E-3</v>
      </c>
      <c r="I575" s="43"/>
      <c r="Q575" s="46">
        <v>216.66281119999999</v>
      </c>
      <c r="R575" s="46">
        <v>1.6897453389999999</v>
      </c>
      <c r="S575" s="46">
        <v>7.7989629999999999E-3</v>
      </c>
    </row>
    <row r="576" spans="1:19" x14ac:dyDescent="0.2">
      <c r="A576" s="1">
        <v>13.8</v>
      </c>
      <c r="B576" s="14">
        <v>84.61538462</v>
      </c>
      <c r="C576" s="14">
        <v>7.8717948719999997</v>
      </c>
      <c r="D576" s="14">
        <v>10.82906015</v>
      </c>
      <c r="E576" s="29">
        <f t="shared" si="68"/>
        <v>217.14810883122163</v>
      </c>
      <c r="F576" s="29">
        <f t="shared" si="75"/>
        <v>1.9345709483082711</v>
      </c>
      <c r="G576" s="29">
        <f t="shared" si="69"/>
        <v>8.9089928469601194E-3</v>
      </c>
      <c r="I576" s="43"/>
      <c r="Q576" s="46">
        <v>216.47452860000001</v>
      </c>
      <c r="R576" s="46">
        <v>1.6933289819999999</v>
      </c>
      <c r="S576" s="46">
        <v>7.8223010000000003E-3</v>
      </c>
    </row>
    <row r="577" spans="1:19" x14ac:dyDescent="0.2">
      <c r="A577" s="1">
        <v>13.824</v>
      </c>
      <c r="B577" s="14">
        <v>84.025641030000003</v>
      </c>
      <c r="C577" s="14">
        <v>7.769230769</v>
      </c>
      <c r="D577" s="14">
        <v>10.83670721</v>
      </c>
      <c r="E577" s="29">
        <f t="shared" si="68"/>
        <v>217.0164126183613</v>
      </c>
      <c r="F577" s="29">
        <f t="shared" si="75"/>
        <v>1.9533418748005884</v>
      </c>
      <c r="G577" s="29">
        <f t="shared" si="69"/>
        <v>9.0008946845678353E-3</v>
      </c>
      <c r="I577" s="43"/>
      <c r="Q577" s="46">
        <v>216.35943750000001</v>
      </c>
      <c r="R577" s="46">
        <v>1.7043400900000001</v>
      </c>
      <c r="S577" s="46">
        <v>7.8773550000000008E-3</v>
      </c>
    </row>
    <row r="578" spans="1:19" x14ac:dyDescent="0.2">
      <c r="A578" s="1">
        <v>13.848000000000001</v>
      </c>
      <c r="B578" s="14">
        <v>83.470085470000001</v>
      </c>
      <c r="C578" s="14">
        <v>7.7179487179999997</v>
      </c>
      <c r="D578" s="14">
        <v>10.845918040000001</v>
      </c>
      <c r="E578" s="29">
        <f t="shared" si="68"/>
        <v>216.85731745378317</v>
      </c>
      <c r="F578" s="29">
        <f t="shared" si="75"/>
        <v>1.9678568058876647</v>
      </c>
      <c r="G578" s="29">
        <f t="shared" si="69"/>
        <v>9.0744311927913428E-3</v>
      </c>
      <c r="I578" s="43"/>
      <c r="Q578" s="46">
        <v>216.2208909</v>
      </c>
      <c r="R578" s="46">
        <v>1.71036699</v>
      </c>
      <c r="S578" s="46">
        <v>7.9102760000000008E-3</v>
      </c>
    </row>
    <row r="579" spans="1:19" x14ac:dyDescent="0.2">
      <c r="A579" s="1">
        <v>13.872</v>
      </c>
      <c r="B579" s="14">
        <v>82.85470085</v>
      </c>
      <c r="C579" s="14">
        <v>7.6581196580000004</v>
      </c>
      <c r="D579" s="14">
        <v>10.852275240000001</v>
      </c>
      <c r="E579" s="29">
        <f t="shared" ref="E579:E630" si="76" xml:space="preserve"> (2*H$10)/(-H$7+SQRT((H$7)^2+4*H$10*(LN(D579)-H$4)))</f>
        <v>216.74720879456561</v>
      </c>
      <c r="F579" s="29">
        <f t="shared" si="75"/>
        <v>1.9811431971276903</v>
      </c>
      <c r="G579" s="29">
        <f t="shared" si="69"/>
        <v>9.1403400677949696E-3</v>
      </c>
      <c r="I579" s="43"/>
      <c r="Q579" s="46">
        <v>216.1253189</v>
      </c>
      <c r="R579" s="46">
        <v>1.717262437</v>
      </c>
      <c r="S579" s="46">
        <v>7.9456790000000006E-3</v>
      </c>
    </row>
    <row r="580" spans="1:19" x14ac:dyDescent="0.2">
      <c r="A580" s="1">
        <v>13.896000000000001</v>
      </c>
      <c r="B580" s="14">
        <v>82.307692309999993</v>
      </c>
      <c r="C580" s="14">
        <v>7.5982905980000002</v>
      </c>
      <c r="D580" s="14">
        <v>10.875829550000001</v>
      </c>
      <c r="E580" s="29">
        <f t="shared" si="76"/>
        <v>216.33702234762231</v>
      </c>
      <c r="F580" s="29">
        <f t="shared" si="75"/>
        <v>2.0104136152990626</v>
      </c>
      <c r="G580" s="29">
        <f t="shared" si="69"/>
        <v>9.2929707244866246E-3</v>
      </c>
      <c r="I580" s="43"/>
      <c r="Q580" s="46">
        <v>215.7715771</v>
      </c>
      <c r="R580" s="46">
        <v>1.7248452860000001</v>
      </c>
      <c r="S580" s="46">
        <v>7.9938479999999996E-3</v>
      </c>
    </row>
    <row r="581" spans="1:19" x14ac:dyDescent="0.2">
      <c r="A581" s="1">
        <v>13.92</v>
      </c>
      <c r="B581" s="14">
        <v>81.857142859999996</v>
      </c>
      <c r="C581" s="14">
        <v>7.4873949580000003</v>
      </c>
      <c r="D581" s="14">
        <v>10.916589650000001</v>
      </c>
      <c r="E581" s="29">
        <f t="shared" si="76"/>
        <v>215.61851995855579</v>
      </c>
      <c r="F581" s="29">
        <f xml:space="preserve"> E581^3*SQRT(1/C581+1/B581)/((2*H$10+H$7*E581)*SQRT(11*119))</f>
        <v>2.0470213969687006</v>
      </c>
      <c r="G581" s="29">
        <f t="shared" ref="G581:G630" si="77" xml:space="preserve"> F581/E581</f>
        <v>9.4937178743373252E-3</v>
      </c>
      <c r="I581" s="43"/>
      <c r="Q581" s="46">
        <v>215.1608099</v>
      </c>
      <c r="R581" s="46">
        <v>1.723746392</v>
      </c>
      <c r="S581" s="46">
        <v>8.0114330000000001E-3</v>
      </c>
    </row>
    <row r="582" spans="1:19" x14ac:dyDescent="0.2">
      <c r="A582" s="1">
        <v>13.944000000000001</v>
      </c>
      <c r="B582" s="14">
        <v>81.050420169999995</v>
      </c>
      <c r="C582" s="14">
        <v>7.4453781509999999</v>
      </c>
      <c r="D582" s="14">
        <v>10.961760099999999</v>
      </c>
      <c r="E582" s="29">
        <f t="shared" si="76"/>
        <v>214.80833140509409</v>
      </c>
      <c r="F582" s="29">
        <f t="shared" ref="F582:F590" si="78" xml:space="preserve"> E582^3*SQRT(1/C582+1/B582)/((2*H$10+H$7*E582)*SQRT(11*119))</f>
        <v>2.1011240819122565</v>
      </c>
      <c r="G582" s="29">
        <f t="shared" si="77"/>
        <v>9.7813900800238201E-3</v>
      </c>
      <c r="I582" s="43"/>
      <c r="Q582" s="46">
        <v>214.48601840000001</v>
      </c>
      <c r="R582" s="46">
        <v>1.7304551260000001</v>
      </c>
      <c r="S582" s="46">
        <v>8.0679159999999996E-3</v>
      </c>
    </row>
    <row r="583" spans="1:19" x14ac:dyDescent="0.2">
      <c r="A583" s="1">
        <v>13.968</v>
      </c>
      <c r="B583" s="14">
        <v>80.521008399999999</v>
      </c>
      <c r="C583" s="14">
        <v>7.361344538</v>
      </c>
      <c r="D583" s="14">
        <v>11.00651661</v>
      </c>
      <c r="E583" s="29">
        <f t="shared" si="76"/>
        <v>213.9895947410746</v>
      </c>
      <c r="F583" s="29">
        <f t="shared" si="78"/>
        <v>2.1651393982908314</v>
      </c>
      <c r="G583" s="29">
        <f t="shared" si="77"/>
        <v>1.0117965786657196E-2</v>
      </c>
      <c r="I583" s="43"/>
      <c r="Q583" s="46">
        <v>213.81958299999999</v>
      </c>
      <c r="R583" s="46">
        <v>1.7413541610000001</v>
      </c>
      <c r="S583" s="46">
        <v>8.1440350000000009E-3</v>
      </c>
    </row>
    <row r="584" spans="1:19" x14ac:dyDescent="0.2">
      <c r="A584" s="1">
        <v>13.992000000000001</v>
      </c>
      <c r="B584" s="14">
        <v>79.899159659999995</v>
      </c>
      <c r="C584" s="14">
        <v>7.3025210080000003</v>
      </c>
      <c r="D584" s="14">
        <v>11.056923619999999</v>
      </c>
      <c r="E584" s="29">
        <f t="shared" si="76"/>
        <v>213.04619388084294</v>
      </c>
      <c r="F584" s="29">
        <f t="shared" si="78"/>
        <v>2.2397809108539688</v>
      </c>
      <c r="G584" s="29">
        <f t="shared" si="77"/>
        <v>1.0513123328111093E-2</v>
      </c>
      <c r="I584" s="43"/>
      <c r="Q584" s="46">
        <v>213.07164080000001</v>
      </c>
      <c r="R584" s="46">
        <v>1.7497594620000001</v>
      </c>
      <c r="S584" s="46">
        <v>8.2120709999999996E-3</v>
      </c>
    </row>
    <row r="585" spans="1:19" x14ac:dyDescent="0.2">
      <c r="A585" s="1">
        <v>14.016</v>
      </c>
      <c r="B585" s="14">
        <v>79.344537819999999</v>
      </c>
      <c r="C585" s="14">
        <v>7.1428571429999996</v>
      </c>
      <c r="D585" s="14">
        <v>11.10092923</v>
      </c>
      <c r="E585" s="29">
        <f t="shared" si="76"/>
        <v>212.20185680384461</v>
      </c>
      <c r="F585" s="29">
        <f t="shared" si="78"/>
        <v>2.3283296715441257</v>
      </c>
      <c r="G585" s="29">
        <f t="shared" si="77"/>
        <v>1.0972239859787795E-2</v>
      </c>
      <c r="I585" s="43"/>
      <c r="Q585" s="46">
        <v>212.42099519999999</v>
      </c>
      <c r="R585" s="46">
        <v>1.7692166</v>
      </c>
      <c r="S585" s="46">
        <v>8.3288219999999996E-3</v>
      </c>
    </row>
    <row r="586" spans="1:19" x14ac:dyDescent="0.2">
      <c r="A586" s="1">
        <v>14.04</v>
      </c>
      <c r="B586" s="14">
        <v>78.714285709999999</v>
      </c>
      <c r="C586" s="14">
        <v>7</v>
      </c>
      <c r="D586" s="14">
        <v>11.146469</v>
      </c>
      <c r="E586" s="29">
        <f t="shared" si="76"/>
        <v>211.30501465796203</v>
      </c>
      <c r="F586" s="29">
        <f t="shared" si="78"/>
        <v>2.4270194666061511</v>
      </c>
      <c r="G586" s="29">
        <f t="shared" si="77"/>
        <v>1.1485858348107596E-2</v>
      </c>
      <c r="I586" s="43"/>
      <c r="Q586" s="46">
        <v>211.74996759999999</v>
      </c>
      <c r="R586" s="46">
        <v>1.7873238279999999</v>
      </c>
      <c r="S586" s="46">
        <v>8.4407279999999998E-3</v>
      </c>
    </row>
    <row r="587" spans="1:19" x14ac:dyDescent="0.2">
      <c r="A587" s="1">
        <v>14.064</v>
      </c>
      <c r="B587" s="14">
        <v>77.966386549999996</v>
      </c>
      <c r="C587" s="14">
        <v>6.9327731090000002</v>
      </c>
      <c r="D587" s="14">
        <v>11.184340479999999</v>
      </c>
      <c r="E587" s="29">
        <f t="shared" si="76"/>
        <v>210.53901955532788</v>
      </c>
      <c r="F587" s="29">
        <f t="shared" si="78"/>
        <v>2.5101494952962078</v>
      </c>
      <c r="G587" s="29">
        <f t="shared" si="77"/>
        <v>1.1922490665140395E-2</v>
      </c>
      <c r="I587" s="43"/>
      <c r="Q587" s="46">
        <v>211.19373619999999</v>
      </c>
      <c r="R587" s="46">
        <v>1.796732644</v>
      </c>
      <c r="S587" s="46">
        <v>8.5075089999999999E-3</v>
      </c>
    </row>
    <row r="588" spans="1:19" x14ac:dyDescent="0.2">
      <c r="A588" s="1">
        <v>14.087999999999999</v>
      </c>
      <c r="B588" s="14">
        <v>77.252100839999997</v>
      </c>
      <c r="C588" s="14">
        <v>6.8319327730000001</v>
      </c>
      <c r="D588" s="14">
        <v>11.21751652</v>
      </c>
      <c r="E588" s="29">
        <f t="shared" si="76"/>
        <v>209.8510678830356</v>
      </c>
      <c r="F588" s="29">
        <f t="shared" si="78"/>
        <v>2.59796632205585</v>
      </c>
      <c r="G588" s="29">
        <f t="shared" si="77"/>
        <v>1.2380048137300283E-2</v>
      </c>
      <c r="I588" s="43"/>
      <c r="Q588" s="46">
        <v>210.70782840000001</v>
      </c>
      <c r="R588" s="46">
        <v>1.810149861</v>
      </c>
      <c r="S588" s="46">
        <v>8.590805E-3</v>
      </c>
    </row>
    <row r="589" spans="1:19" x14ac:dyDescent="0.2">
      <c r="A589" s="1">
        <v>14.112</v>
      </c>
      <c r="B589" s="14">
        <v>76.529411760000002</v>
      </c>
      <c r="C589" s="14">
        <v>6.731092437</v>
      </c>
      <c r="D589" s="14">
        <v>11.2397223</v>
      </c>
      <c r="E589" s="29">
        <f t="shared" si="76"/>
        <v>209.38084396534543</v>
      </c>
      <c r="F589" s="29">
        <f t="shared" si="78"/>
        <v>2.668155918768135</v>
      </c>
      <c r="G589" s="29">
        <f t="shared" si="77"/>
        <v>1.2743075575766333E-2</v>
      </c>
      <c r="I589" s="43"/>
      <c r="Q589" s="46">
        <v>210.38331009999999</v>
      </c>
      <c r="R589" s="46">
        <v>1.8236259159999999</v>
      </c>
      <c r="S589" s="46">
        <v>8.6681109999999992E-3</v>
      </c>
    </row>
    <row r="590" spans="1:19" x14ac:dyDescent="0.2">
      <c r="A590" s="1">
        <v>14.135999999999999</v>
      </c>
      <c r="B590" s="14">
        <v>75.798319329999998</v>
      </c>
      <c r="C590" s="14">
        <v>6.7058823529999998</v>
      </c>
      <c r="D590" s="14">
        <v>11.26520813</v>
      </c>
      <c r="E590" s="29">
        <f t="shared" si="76"/>
        <v>208.83059921496641</v>
      </c>
      <c r="F590" s="29">
        <f t="shared" si="78"/>
        <v>2.7377378644782788</v>
      </c>
      <c r="G590" s="29">
        <f t="shared" si="77"/>
        <v>1.3109850159746472E-2</v>
      </c>
      <c r="I590" s="43"/>
      <c r="Q590" s="46">
        <v>210.01156829999999</v>
      </c>
      <c r="R590" s="46">
        <v>1.8278739129999999</v>
      </c>
      <c r="S590" s="46">
        <v>8.7036820000000008E-3</v>
      </c>
    </row>
    <row r="591" spans="1:19" x14ac:dyDescent="0.2">
      <c r="A591" s="1">
        <v>14.16</v>
      </c>
      <c r="B591" s="14">
        <v>75.305785119999996</v>
      </c>
      <c r="C591" s="14">
        <v>6.6446280990000002</v>
      </c>
      <c r="D591" s="14">
        <v>11.282182629999999</v>
      </c>
      <c r="E591" s="29">
        <f t="shared" si="76"/>
        <v>208.4573539657643</v>
      </c>
      <c r="F591" s="29">
        <f xml:space="preserve"> E591^3*SQRT(1/C591+1/B591)/((2*H$10+H$7*E591)*SQRT(11*121))</f>
        <v>2.7728530217980047</v>
      </c>
      <c r="G591" s="29">
        <f t="shared" si="77"/>
        <v>1.330177597022267E-2</v>
      </c>
      <c r="I591" s="43"/>
      <c r="Q591" s="46">
        <v>209.76439859999999</v>
      </c>
      <c r="R591" s="46">
        <v>1.821081672</v>
      </c>
      <c r="S591" s="46">
        <v>8.6815569999999995E-3</v>
      </c>
    </row>
    <row r="592" spans="1:19" x14ac:dyDescent="0.2">
      <c r="A592" s="1">
        <v>14.183999999999999</v>
      </c>
      <c r="B592" s="14">
        <v>74.661157020000005</v>
      </c>
      <c r="C592" s="14">
        <v>6.5785123969999999</v>
      </c>
      <c r="D592" s="14">
        <v>11.290301639999999</v>
      </c>
      <c r="E592" s="29">
        <f t="shared" si="76"/>
        <v>208.27679496832496</v>
      </c>
      <c r="F592" s="29">
        <f t="shared" ref="F592:F600" si="79" xml:space="preserve"> E592^3*SQRT(1/C592+1/B592)/((2*H$10+H$7*E592)*SQRT(11*121))</f>
        <v>2.8095421233322964</v>
      </c>
      <c r="G592" s="29">
        <f t="shared" si="77"/>
        <v>1.348946301847777E-2</v>
      </c>
      <c r="I592" s="43"/>
      <c r="Q592" s="46">
        <v>209.6462961</v>
      </c>
      <c r="R592" s="46">
        <v>1.830213925</v>
      </c>
      <c r="S592" s="46">
        <v>8.7300079999999992E-3</v>
      </c>
    </row>
    <row r="593" spans="1:19" x14ac:dyDescent="0.2">
      <c r="A593" s="1">
        <v>14.208</v>
      </c>
      <c r="B593" s="14">
        <v>74.107438020000004</v>
      </c>
      <c r="C593" s="14">
        <v>6.5867768599999996</v>
      </c>
      <c r="D593" s="14">
        <v>11.30076077</v>
      </c>
      <c r="E593" s="29">
        <f t="shared" si="76"/>
        <v>208.04216513205543</v>
      </c>
      <c r="F593" s="29">
        <f t="shared" si="79"/>
        <v>2.8393588841257387</v>
      </c>
      <c r="G593" s="29">
        <f t="shared" si="77"/>
        <v>1.364799718520256E-2</v>
      </c>
      <c r="I593" s="43"/>
      <c r="Q593" s="46">
        <v>209.49426840000001</v>
      </c>
      <c r="R593" s="46">
        <v>1.8298456489999999</v>
      </c>
      <c r="S593" s="46">
        <v>8.7345860000000008E-3</v>
      </c>
    </row>
    <row r="594" spans="1:19" x14ac:dyDescent="0.2">
      <c r="A594" s="1">
        <v>14.231999999999999</v>
      </c>
      <c r="B594" s="14">
        <v>73.380165289999994</v>
      </c>
      <c r="C594" s="14">
        <v>6.5619834709999996</v>
      </c>
      <c r="D594" s="14">
        <v>11.30419989</v>
      </c>
      <c r="E594" s="29">
        <f t="shared" si="76"/>
        <v>207.96450179153965</v>
      </c>
      <c r="F594" s="29">
        <f t="shared" si="79"/>
        <v>2.8557720993974343</v>
      </c>
      <c r="G594" s="29">
        <f t="shared" si="77"/>
        <v>1.3732017122133735E-2</v>
      </c>
      <c r="I594" s="43"/>
      <c r="Q594" s="46">
        <v>209.4443077</v>
      </c>
      <c r="R594" s="46">
        <v>1.833798874</v>
      </c>
      <c r="S594" s="46">
        <v>8.7555440000000005E-3</v>
      </c>
    </row>
    <row r="595" spans="1:19" x14ac:dyDescent="0.2">
      <c r="A595" s="1">
        <v>14.256</v>
      </c>
      <c r="B595" s="14">
        <v>72.80165289</v>
      </c>
      <c r="C595" s="14">
        <v>6.4876033059999996</v>
      </c>
      <c r="D595" s="14">
        <v>11.298268200000001</v>
      </c>
      <c r="E595" s="29">
        <f t="shared" si="76"/>
        <v>208.0982926706011</v>
      </c>
      <c r="F595" s="29">
        <f t="shared" si="79"/>
        <v>2.8538279999976512</v>
      </c>
      <c r="G595" s="29">
        <f t="shared" si="77"/>
        <v>1.3713846295293625E-2</v>
      </c>
      <c r="I595" s="43"/>
      <c r="Q595" s="46">
        <v>209.53048709999999</v>
      </c>
      <c r="R595" s="46">
        <v>1.843943629</v>
      </c>
      <c r="S595" s="46">
        <v>8.8003600000000001E-3</v>
      </c>
    </row>
    <row r="596" spans="1:19" x14ac:dyDescent="0.2">
      <c r="A596" s="1">
        <v>14.28</v>
      </c>
      <c r="B596" s="14">
        <v>72.157024789999994</v>
      </c>
      <c r="C596" s="14">
        <v>6.3884297520000004</v>
      </c>
      <c r="D596" s="14">
        <v>11.2999546</v>
      </c>
      <c r="E596" s="29">
        <f t="shared" si="76"/>
        <v>208.06033309443836</v>
      </c>
      <c r="F596" s="29">
        <f t="shared" si="79"/>
        <v>2.8802044025683915</v>
      </c>
      <c r="G596" s="29">
        <f t="shared" si="77"/>
        <v>1.3843121174188787E-2</v>
      </c>
      <c r="I596" s="43"/>
      <c r="Q596" s="46">
        <v>209.5059818</v>
      </c>
      <c r="R596" s="46">
        <v>1.857729196</v>
      </c>
      <c r="S596" s="46">
        <v>8.8671889999999993E-3</v>
      </c>
    </row>
    <row r="597" spans="1:19" x14ac:dyDescent="0.2">
      <c r="A597" s="1">
        <v>14.304</v>
      </c>
      <c r="B597" s="14">
        <v>71.471074380000005</v>
      </c>
      <c r="C597" s="14">
        <v>6.3057851239999998</v>
      </c>
      <c r="D597" s="14">
        <v>11.29926405</v>
      </c>
      <c r="E597" s="29">
        <f t="shared" si="76"/>
        <v>208.0758842563778</v>
      </c>
      <c r="F597" s="29">
        <f t="shared" si="79"/>
        <v>2.8965139371481206</v>
      </c>
      <c r="G597" s="29">
        <f t="shared" si="77"/>
        <v>1.3920469195647975E-2</v>
      </c>
      <c r="I597" s="43"/>
      <c r="Q597" s="46">
        <v>209.51601590000001</v>
      </c>
      <c r="R597" s="46">
        <v>1.8695912260000001</v>
      </c>
      <c r="S597" s="46">
        <v>8.9233809999999993E-3</v>
      </c>
    </row>
    <row r="598" spans="1:19" x14ac:dyDescent="0.2">
      <c r="A598" s="1">
        <v>14.327999999999999</v>
      </c>
      <c r="B598" s="14">
        <v>70.983471069999993</v>
      </c>
      <c r="C598" s="14">
        <v>6.247933884</v>
      </c>
      <c r="D598" s="14">
        <v>11.29235227</v>
      </c>
      <c r="E598" s="29">
        <f t="shared" si="76"/>
        <v>208.23097554719345</v>
      </c>
      <c r="F598" s="29">
        <f t="shared" si="79"/>
        <v>2.8888477223042179</v>
      </c>
      <c r="G598" s="29">
        <f t="shared" si="77"/>
        <v>1.3873285253132235E-2</v>
      </c>
      <c r="I598" s="43"/>
      <c r="Q598" s="46">
        <v>209.61647919999999</v>
      </c>
      <c r="R598" s="46">
        <v>1.8779561739999999</v>
      </c>
      <c r="S598" s="46">
        <v>8.9590099999999999E-3</v>
      </c>
    </row>
    <row r="599" spans="1:19" x14ac:dyDescent="0.2">
      <c r="A599" s="1">
        <v>14.352</v>
      </c>
      <c r="B599" s="14">
        <v>70.322314050000003</v>
      </c>
      <c r="C599" s="14">
        <v>6.198347107</v>
      </c>
      <c r="D599" s="14">
        <v>11.291342849999999</v>
      </c>
      <c r="E599" s="29">
        <f t="shared" si="76"/>
        <v>208.25354108128366</v>
      </c>
      <c r="F599" s="29">
        <f t="shared" si="79"/>
        <v>2.8975428910985648</v>
      </c>
      <c r="G599" s="29">
        <f t="shared" si="77"/>
        <v>1.3913534800196371E-2</v>
      </c>
      <c r="I599" s="43"/>
      <c r="Q599" s="46">
        <v>209.63115590000001</v>
      </c>
      <c r="R599" s="46">
        <v>1.8855456070000001</v>
      </c>
      <c r="S599" s="46">
        <v>8.9945870000000001E-3</v>
      </c>
    </row>
    <row r="600" spans="1:19" x14ac:dyDescent="0.2">
      <c r="A600" s="1">
        <v>14.375999999999999</v>
      </c>
      <c r="B600" s="14">
        <v>69.694214880000004</v>
      </c>
      <c r="C600" s="14">
        <v>6.1652892560000003</v>
      </c>
      <c r="D600" s="14">
        <v>11.301214590000001</v>
      </c>
      <c r="E600" s="29">
        <f t="shared" si="76"/>
        <v>208.03193158318052</v>
      </c>
      <c r="F600" s="29">
        <f t="shared" si="79"/>
        <v>2.9356447441285831</v>
      </c>
      <c r="G600" s="29">
        <f t="shared" si="77"/>
        <v>1.411151029453755E-2</v>
      </c>
      <c r="I600" s="43"/>
      <c r="Q600" s="46">
        <v>209.4876749</v>
      </c>
      <c r="R600" s="46">
        <v>1.8910015170000001</v>
      </c>
      <c r="S600" s="46">
        <v>9.0267909999999993E-3</v>
      </c>
    </row>
    <row r="601" spans="1:19" x14ac:dyDescent="0.2">
      <c r="A601" s="1">
        <v>14.4</v>
      </c>
      <c r="B601" s="14">
        <v>69.219512199999997</v>
      </c>
      <c r="C601" s="14">
        <v>6.1138211379999996</v>
      </c>
      <c r="D601" s="14">
        <v>11.30880329</v>
      </c>
      <c r="E601" s="29">
        <f t="shared" si="76"/>
        <v>207.86013875169121</v>
      </c>
      <c r="F601" s="29">
        <f xml:space="preserve"> E601^3*SQRT(1/C601+1/B601)/((2*H$10+H$7*E601)*SQRT(11*123))</f>
        <v>2.947398011822346</v>
      </c>
      <c r="G601" s="29">
        <f t="shared" si="77"/>
        <v>1.4179717330715796E-2</v>
      </c>
      <c r="I601" s="43"/>
      <c r="Q601" s="46">
        <v>209.37745530000001</v>
      </c>
      <c r="R601" s="46">
        <v>1.883419274</v>
      </c>
      <c r="S601" s="46">
        <v>8.9953299999999993E-3</v>
      </c>
    </row>
    <row r="602" spans="1:19" x14ac:dyDescent="0.2">
      <c r="A602" s="1">
        <v>14.423999999999999</v>
      </c>
      <c r="B602" s="14">
        <v>68.69105691</v>
      </c>
      <c r="C602" s="14">
        <v>6.0650406500000003</v>
      </c>
      <c r="D602" s="14">
        <v>11.311952249999999</v>
      </c>
      <c r="E602" s="29">
        <f t="shared" si="76"/>
        <v>207.78847635257034</v>
      </c>
      <c r="F602" s="29">
        <f t="shared" ref="F602:F610" si="80" xml:space="preserve"> E602^3*SQRT(1/C602+1/B602)/((2*H$10+H$7*E602)*SQRT(11*123))</f>
        <v>2.9692526904064245</v>
      </c>
      <c r="G602" s="29">
        <f t="shared" si="77"/>
        <v>1.4289785182159332E-2</v>
      </c>
      <c r="I602" s="43"/>
      <c r="Q602" s="46">
        <v>209.3317394</v>
      </c>
      <c r="R602" s="46">
        <v>1.8909901870000001</v>
      </c>
      <c r="S602" s="46">
        <v>9.0334609999999996E-3</v>
      </c>
    </row>
    <row r="603" spans="1:19" x14ac:dyDescent="0.2">
      <c r="A603" s="1">
        <v>14.448</v>
      </c>
      <c r="B603" s="14">
        <v>68.097560979999997</v>
      </c>
      <c r="C603" s="14">
        <v>6.0406504070000002</v>
      </c>
      <c r="D603" s="14">
        <v>11.315177820000001</v>
      </c>
      <c r="E603" s="29">
        <f t="shared" si="76"/>
        <v>207.71483734195206</v>
      </c>
      <c r="F603" s="29">
        <f t="shared" si="80"/>
        <v>2.9862671045640403</v>
      </c>
      <c r="G603" s="29">
        <f t="shared" si="77"/>
        <v>1.4376763560938482E-2</v>
      </c>
      <c r="I603" s="43"/>
      <c r="Q603" s="46">
        <v>209.28492349999999</v>
      </c>
      <c r="R603" s="46">
        <v>1.895201047</v>
      </c>
      <c r="S603" s="46">
        <v>9.0556019999999994E-3</v>
      </c>
    </row>
    <row r="604" spans="1:19" x14ac:dyDescent="0.2">
      <c r="A604" s="1">
        <v>14.472</v>
      </c>
      <c r="B604" s="14">
        <v>67.43902439</v>
      </c>
      <c r="C604" s="14">
        <v>6</v>
      </c>
      <c r="D604" s="14">
        <v>11.325253399999999</v>
      </c>
      <c r="E604" s="29">
        <f t="shared" si="76"/>
        <v>207.48325996341151</v>
      </c>
      <c r="F604" s="29">
        <f t="shared" si="80"/>
        <v>3.0304014510914734</v>
      </c>
      <c r="G604" s="29">
        <f t="shared" si="77"/>
        <v>1.4605522641324737E-2</v>
      </c>
      <c r="I604" s="43"/>
      <c r="Q604" s="46">
        <v>209.1387665</v>
      </c>
      <c r="R604" s="46">
        <v>1.9019585800000001</v>
      </c>
      <c r="S604" s="46">
        <v>9.0942420000000006E-3</v>
      </c>
    </row>
    <row r="605" spans="1:19" x14ac:dyDescent="0.2">
      <c r="A605" s="1">
        <v>14.496</v>
      </c>
      <c r="B605" s="14">
        <v>66.829268290000002</v>
      </c>
      <c r="C605" s="14">
        <v>5.9186991869999996</v>
      </c>
      <c r="D605" s="14">
        <v>11.34063536</v>
      </c>
      <c r="E605" s="29">
        <f t="shared" si="76"/>
        <v>207.12499382348099</v>
      </c>
      <c r="F605" s="29">
        <f t="shared" si="80"/>
        <v>3.1050624105788049</v>
      </c>
      <c r="G605" s="29">
        <f t="shared" si="77"/>
        <v>1.4991249260941659E-2</v>
      </c>
      <c r="I605" s="43"/>
      <c r="Q605" s="46">
        <v>208.91586839999999</v>
      </c>
      <c r="R605" s="46">
        <v>1.9147907959999999</v>
      </c>
      <c r="S605" s="46">
        <v>9.1653680000000001E-3</v>
      </c>
    </row>
    <row r="606" spans="1:19" x14ac:dyDescent="0.2">
      <c r="A606" s="1">
        <v>14.52</v>
      </c>
      <c r="B606" s="14">
        <v>66.268292680000002</v>
      </c>
      <c r="C606" s="14">
        <v>5.8617886180000003</v>
      </c>
      <c r="D606" s="14">
        <v>11.358296599999999</v>
      </c>
      <c r="E606" s="29">
        <f t="shared" si="76"/>
        <v>206.70614639222768</v>
      </c>
      <c r="F606" s="29">
        <f t="shared" si="80"/>
        <v>3.1873238796689076</v>
      </c>
      <c r="G606" s="29">
        <f t="shared" si="77"/>
        <v>1.5419589283140704E-2</v>
      </c>
      <c r="I606" s="43"/>
      <c r="Q606" s="46">
        <v>208.66029090000001</v>
      </c>
      <c r="R606" s="46">
        <v>1.9241452139999999</v>
      </c>
      <c r="S606" s="46">
        <v>9.2214250000000001E-3</v>
      </c>
    </row>
    <row r="607" spans="1:19" x14ac:dyDescent="0.2">
      <c r="A607" s="1">
        <v>14.544</v>
      </c>
      <c r="B607" s="14">
        <v>65.674796749999999</v>
      </c>
      <c r="C607" s="14">
        <v>5.7967479669999999</v>
      </c>
      <c r="D607" s="14">
        <v>11.372651299999999</v>
      </c>
      <c r="E607" s="29">
        <f t="shared" si="76"/>
        <v>206.35938388464209</v>
      </c>
      <c r="F607" s="29">
        <f t="shared" si="80"/>
        <v>3.2639464952798902</v>
      </c>
      <c r="G607" s="29">
        <f t="shared" si="77"/>
        <v>1.5816806746740842E-2</v>
      </c>
      <c r="I607" s="43"/>
      <c r="Q607" s="46">
        <v>208.4528387</v>
      </c>
      <c r="R607" s="46">
        <v>1.9348716640000001</v>
      </c>
      <c r="S607" s="46">
        <v>9.28206E-3</v>
      </c>
    </row>
    <row r="608" spans="1:19" x14ac:dyDescent="0.2">
      <c r="A608" s="1">
        <v>14.568</v>
      </c>
      <c r="B608" s="14">
        <v>65.260162600000001</v>
      </c>
      <c r="C608" s="14">
        <v>5.7398373979999997</v>
      </c>
      <c r="D608" s="14">
        <v>11.38431287</v>
      </c>
      <c r="E608" s="29">
        <f t="shared" si="76"/>
        <v>206.07320740850201</v>
      </c>
      <c r="F608" s="29">
        <f t="shared" si="80"/>
        <v>3.3307963746360607</v>
      </c>
      <c r="G608" s="29">
        <f t="shared" si="77"/>
        <v>1.6163170440849077E-2</v>
      </c>
      <c r="I608" s="43"/>
      <c r="Q608" s="46">
        <v>208.28448990000001</v>
      </c>
      <c r="R608" s="46">
        <v>1.944260366</v>
      </c>
      <c r="S608" s="46">
        <v>9.3346379999999993E-3</v>
      </c>
    </row>
    <row r="609" spans="1:19" x14ac:dyDescent="0.2">
      <c r="A609" s="1">
        <v>14.592000000000001</v>
      </c>
      <c r="B609" s="14">
        <v>64.821138210000001</v>
      </c>
      <c r="C609" s="14">
        <v>5.6504065040000002</v>
      </c>
      <c r="D609" s="14">
        <v>11.408022600000001</v>
      </c>
      <c r="E609" s="29">
        <f t="shared" si="76"/>
        <v>205.47796542392192</v>
      </c>
      <c r="F609" s="29">
        <f t="shared" si="80"/>
        <v>3.470057574379426</v>
      </c>
      <c r="G609" s="29">
        <f t="shared" si="77"/>
        <v>1.6887735710349013E-2</v>
      </c>
      <c r="I609" s="43"/>
      <c r="Q609" s="46">
        <v>207.9427182</v>
      </c>
      <c r="R609" s="46">
        <v>1.9590561179999999</v>
      </c>
      <c r="S609" s="46">
        <v>9.4211339999999994E-3</v>
      </c>
    </row>
    <row r="610" spans="1:19" x14ac:dyDescent="0.2">
      <c r="A610" s="1">
        <v>14.616</v>
      </c>
      <c r="B610" s="14">
        <v>64.406504069999997</v>
      </c>
      <c r="C610" s="14">
        <v>5.593495935</v>
      </c>
      <c r="D610" s="14">
        <v>11.43113262</v>
      </c>
      <c r="E610" s="29">
        <f t="shared" si="76"/>
        <v>204.87865332464321</v>
      </c>
      <c r="F610" s="29">
        <f t="shared" si="80"/>
        <v>3.6133326180643692</v>
      </c>
      <c r="G610" s="29">
        <f t="shared" si="77"/>
        <v>1.7636452404530475E-2</v>
      </c>
      <c r="I610" s="43"/>
      <c r="Q610" s="46">
        <v>207.61024739999999</v>
      </c>
      <c r="R610" s="46">
        <v>1.9688449910000001</v>
      </c>
      <c r="S610" s="46">
        <v>9.4833710000000009E-3</v>
      </c>
    </row>
    <row r="611" spans="1:19" x14ac:dyDescent="0.2">
      <c r="A611" s="1">
        <v>14.64</v>
      </c>
      <c r="B611" s="14">
        <v>64.024000000000001</v>
      </c>
      <c r="C611" s="14">
        <v>5.5679999999999996</v>
      </c>
      <c r="D611" s="14">
        <v>11.437888859999999</v>
      </c>
      <c r="E611" s="29">
        <f t="shared" si="76"/>
        <v>204.69951692600162</v>
      </c>
      <c r="F611" s="29">
        <f xml:space="preserve"> E611^3*SQRT(1/C611+1/B611)/((2*H$10+H$7*E611)*SQRT(11*125))</f>
        <v>3.6324806858992531</v>
      </c>
      <c r="G611" s="29">
        <f t="shared" si="77"/>
        <v>1.7745428716436033E-2</v>
      </c>
      <c r="I611" s="43"/>
      <c r="Q611" s="46">
        <v>207.513172</v>
      </c>
      <c r="R611" s="46">
        <v>1.9576404380000001</v>
      </c>
      <c r="S611" s="46">
        <v>9.4338129999999992E-3</v>
      </c>
    </row>
    <row r="612" spans="1:19" x14ac:dyDescent="0.2">
      <c r="A612" s="1">
        <v>14.664</v>
      </c>
      <c r="B612" s="14">
        <v>63.368000000000002</v>
      </c>
      <c r="C612" s="14">
        <v>5.52</v>
      </c>
      <c r="D612" s="14">
        <v>11.43990909</v>
      </c>
      <c r="E612" s="29">
        <f t="shared" si="76"/>
        <v>204.64558580455466</v>
      </c>
      <c r="F612" s="29">
        <f t="shared" ref="F612:F620" si="81" xml:space="preserve"> E612^3*SQRT(1/C612+1/B612)/((2*H$10+H$7*E612)*SQRT(11*125))</f>
        <v>3.6607260565600011</v>
      </c>
      <c r="G612" s="29">
        <f t="shared" si="77"/>
        <v>1.7888126158050396E-2</v>
      </c>
      <c r="I612" s="43"/>
      <c r="Q612" s="46">
        <v>207.48415560000001</v>
      </c>
      <c r="R612" s="46">
        <v>1.966272569</v>
      </c>
      <c r="S612" s="46">
        <v>9.4767359999999995E-3</v>
      </c>
    </row>
    <row r="613" spans="1:19" x14ac:dyDescent="0.2">
      <c r="A613" s="1">
        <v>14.688000000000001</v>
      </c>
      <c r="B613" s="14">
        <v>62.768000000000001</v>
      </c>
      <c r="C613" s="14">
        <v>5.48</v>
      </c>
      <c r="D613" s="14">
        <v>11.44047728</v>
      </c>
      <c r="E613" s="29">
        <f t="shared" si="76"/>
        <v>204.6303867270417</v>
      </c>
      <c r="F613" s="29">
        <f t="shared" si="81"/>
        <v>3.6778752535325516</v>
      </c>
      <c r="G613" s="29">
        <f t="shared" si="77"/>
        <v>1.7973260532603608E-2</v>
      </c>
      <c r="I613" s="43"/>
      <c r="Q613" s="46">
        <v>207.4759957</v>
      </c>
      <c r="R613" s="46">
        <v>1.9736158159999999</v>
      </c>
      <c r="S613" s="46">
        <v>9.5125020000000008E-3</v>
      </c>
    </row>
    <row r="614" spans="1:19" x14ac:dyDescent="0.2">
      <c r="A614" s="1">
        <v>14.712</v>
      </c>
      <c r="B614" s="14">
        <v>62.375999999999998</v>
      </c>
      <c r="C614" s="14">
        <v>5.4080000000000004</v>
      </c>
      <c r="D614" s="14">
        <v>11.43235134</v>
      </c>
      <c r="E614" s="29">
        <f t="shared" si="76"/>
        <v>204.84647732142815</v>
      </c>
      <c r="F614" s="29">
        <f t="shared" si="81"/>
        <v>3.6521827917579741</v>
      </c>
      <c r="G614" s="29">
        <f t="shared" si="77"/>
        <v>1.7828877701554374E-2</v>
      </c>
      <c r="I614" s="43"/>
      <c r="Q614" s="46">
        <v>207.59273239999999</v>
      </c>
      <c r="R614" s="46">
        <v>1.986115538</v>
      </c>
      <c r="S614" s="46">
        <v>9.5673649999999996E-3</v>
      </c>
    </row>
    <row r="615" spans="1:19" x14ac:dyDescent="0.2">
      <c r="A615" s="1">
        <v>14.736000000000001</v>
      </c>
      <c r="B615" s="14">
        <v>61.792000000000002</v>
      </c>
      <c r="C615" s="14">
        <v>5.3760000000000003</v>
      </c>
      <c r="D615" s="14">
        <v>11.41373617</v>
      </c>
      <c r="E615" s="29">
        <f t="shared" si="76"/>
        <v>205.33164466552267</v>
      </c>
      <c r="F615" s="29">
        <f t="shared" si="81"/>
        <v>3.5587947182455819</v>
      </c>
      <c r="G615" s="29">
        <f t="shared" si="77"/>
        <v>1.7331934997368386E-2</v>
      </c>
      <c r="I615" s="43"/>
      <c r="Q615" s="46">
        <v>207.8604599</v>
      </c>
      <c r="R615" s="46">
        <v>1.9921839859999999</v>
      </c>
      <c r="S615" s="46">
        <v>9.5842370000000007E-3</v>
      </c>
    </row>
    <row r="616" spans="1:19" x14ac:dyDescent="0.2">
      <c r="A616" s="1">
        <v>14.76</v>
      </c>
      <c r="B616" s="14">
        <v>61.192</v>
      </c>
      <c r="C616" s="14">
        <v>5.3840000000000003</v>
      </c>
      <c r="D616" s="14">
        <v>11.395334930000001</v>
      </c>
      <c r="E616" s="29">
        <f t="shared" si="76"/>
        <v>205.79881434303786</v>
      </c>
      <c r="F616" s="29">
        <f t="shared" si="81"/>
        <v>3.4638201851571746</v>
      </c>
      <c r="G616" s="29">
        <f t="shared" si="77"/>
        <v>1.6831098839002398E-2</v>
      </c>
      <c r="I616" s="43"/>
      <c r="Q616" s="46">
        <v>208.1255242</v>
      </c>
      <c r="R616" s="46">
        <v>1.9914744870000001</v>
      </c>
      <c r="S616" s="46">
        <v>9.5686220000000006E-3</v>
      </c>
    </row>
    <row r="617" spans="1:19" x14ac:dyDescent="0.2">
      <c r="A617" s="1">
        <v>14.784000000000001</v>
      </c>
      <c r="B617" s="14">
        <v>60.624000000000002</v>
      </c>
      <c r="C617" s="14">
        <v>5.3520000000000003</v>
      </c>
      <c r="D617" s="14">
        <v>11.387271119999999</v>
      </c>
      <c r="E617" s="29">
        <f t="shared" si="76"/>
        <v>205.99994413955113</v>
      </c>
      <c r="F617" s="29">
        <f t="shared" si="81"/>
        <v>3.435985946957012</v>
      </c>
      <c r="G617" s="29">
        <f t="shared" si="77"/>
        <v>1.6679547954776931E-2</v>
      </c>
      <c r="I617" s="43"/>
      <c r="Q617" s="46">
        <v>208.24181010000001</v>
      </c>
      <c r="R617" s="46">
        <v>1.9976278919999999</v>
      </c>
      <c r="S617" s="46">
        <v>9.5928279999999994E-3</v>
      </c>
    </row>
    <row r="618" spans="1:19" x14ac:dyDescent="0.2">
      <c r="A618" s="1">
        <v>14.808</v>
      </c>
      <c r="B618" s="14">
        <v>60.216000000000001</v>
      </c>
      <c r="C618" s="14">
        <v>5.3120000000000003</v>
      </c>
      <c r="D618" s="14">
        <v>11.37866957</v>
      </c>
      <c r="E618" s="29">
        <f t="shared" si="76"/>
        <v>206.21221157629051</v>
      </c>
      <c r="F618" s="29">
        <f t="shared" si="81"/>
        <v>3.4090373835975827</v>
      </c>
      <c r="G618" s="29">
        <f t="shared" si="77"/>
        <v>1.6531694983235128E-2</v>
      </c>
      <c r="I618" s="43"/>
      <c r="Q618" s="46">
        <v>208.36593719999999</v>
      </c>
      <c r="R618" s="46">
        <v>2.0050016820000001</v>
      </c>
      <c r="S618" s="46">
        <v>9.6225019999999998E-3</v>
      </c>
    </row>
    <row r="619" spans="1:19" x14ac:dyDescent="0.2">
      <c r="A619" s="1">
        <v>14.832000000000001</v>
      </c>
      <c r="B619" s="14">
        <v>59.56</v>
      </c>
      <c r="C619" s="14">
        <v>5.28</v>
      </c>
      <c r="D619" s="14">
        <v>11.36227888</v>
      </c>
      <c r="E619" s="29">
        <f t="shared" si="76"/>
        <v>206.6105354920098</v>
      </c>
      <c r="F619" s="29">
        <f t="shared" si="81"/>
        <v>3.3483023680155144</v>
      </c>
      <c r="G619" s="29">
        <f t="shared" si="77"/>
        <v>1.6205864623708904E-2</v>
      </c>
      <c r="I619" s="43"/>
      <c r="Q619" s="46">
        <v>208.60271470000001</v>
      </c>
      <c r="R619" s="46">
        <v>2.0113184049999999</v>
      </c>
      <c r="S619" s="46">
        <v>9.6418609999999998E-3</v>
      </c>
    </row>
    <row r="620" spans="1:19" x14ac:dyDescent="0.2">
      <c r="A620" s="1">
        <v>14.856</v>
      </c>
      <c r="B620" s="14">
        <v>59.04</v>
      </c>
      <c r="C620" s="14">
        <v>5.24</v>
      </c>
      <c r="D620" s="14">
        <v>11.34037704</v>
      </c>
      <c r="E620" s="29">
        <f t="shared" si="76"/>
        <v>207.1310592989615</v>
      </c>
      <c r="F620" s="29">
        <f t="shared" si="81"/>
        <v>3.2728116607090874</v>
      </c>
      <c r="G620" s="29">
        <f t="shared" si="77"/>
        <v>1.5800680360473086E-2</v>
      </c>
      <c r="I620" s="43"/>
      <c r="Q620" s="46">
        <v>208.91960940000001</v>
      </c>
      <c r="R620" s="46">
        <v>2.0188471159999999</v>
      </c>
      <c r="S620" s="46">
        <v>9.663273E-3</v>
      </c>
    </row>
    <row r="621" spans="1:19" x14ac:dyDescent="0.2">
      <c r="A621" s="1">
        <v>14.88</v>
      </c>
      <c r="B621" s="14">
        <v>58.78740157</v>
      </c>
      <c r="C621" s="14">
        <v>5.1968503940000002</v>
      </c>
      <c r="D621" s="14">
        <v>11.323081569999999</v>
      </c>
      <c r="E621" s="29">
        <f t="shared" si="76"/>
        <v>207.53337949515131</v>
      </c>
      <c r="F621" s="29">
        <f xml:space="preserve"> E621^3*SQRT(1/C621+1/B621)/((2*H$10+H$7*E621)*SQRT(11*127))</f>
        <v>3.1958403170162981</v>
      </c>
      <c r="G621" s="29">
        <f t="shared" si="77"/>
        <v>1.539916289509931E-2</v>
      </c>
      <c r="I621" s="43"/>
      <c r="Q621" s="46">
        <v>209.17026100000001</v>
      </c>
      <c r="R621" s="46">
        <v>2.0106578430000002</v>
      </c>
      <c r="S621" s="46">
        <v>9.612542E-3</v>
      </c>
    </row>
    <row r="622" spans="1:19" x14ac:dyDescent="0.2">
      <c r="A622" s="1">
        <v>14.904</v>
      </c>
      <c r="B622" s="14">
        <v>58.307086609999999</v>
      </c>
      <c r="C622" s="14">
        <v>5.11023622</v>
      </c>
      <c r="D622" s="14">
        <v>11.31178542</v>
      </c>
      <c r="E622" s="29">
        <f t="shared" si="76"/>
        <v>207.79227859894885</v>
      </c>
      <c r="F622" s="29">
        <f t="shared" ref="F622:F630" si="82" xml:space="preserve"> E622^3*SQRT(1/C622+1/B622)/((2*H$10+H$7*E622)*SQRT(11*127))</f>
        <v>3.1818948508088831</v>
      </c>
      <c r="G622" s="29">
        <f t="shared" si="77"/>
        <v>1.5312863751545478E-2</v>
      </c>
      <c r="I622" s="43"/>
      <c r="Q622" s="46">
        <v>209.33416109999999</v>
      </c>
      <c r="R622" s="46">
        <v>2.0267768890000002</v>
      </c>
      <c r="S622" s="46">
        <v>9.6820169999999994E-3</v>
      </c>
    </row>
    <row r="623" spans="1:19" x14ac:dyDescent="0.2">
      <c r="A623" s="1">
        <v>14.928000000000001</v>
      </c>
      <c r="B623" s="14">
        <v>57.732283459999998</v>
      </c>
      <c r="C623" s="14">
        <v>5.0708661419999999</v>
      </c>
      <c r="D623" s="14">
        <v>11.31428401</v>
      </c>
      <c r="E623" s="29">
        <f t="shared" si="76"/>
        <v>207.73526662508021</v>
      </c>
      <c r="F623" s="29">
        <f t="shared" si="82"/>
        <v>3.203187692505169</v>
      </c>
      <c r="G623" s="29">
        <f t="shared" si="77"/>
        <v>1.5419566184138919E-2</v>
      </c>
      <c r="I623" s="43"/>
      <c r="Q623" s="46">
        <v>209.29789500000001</v>
      </c>
      <c r="R623" s="46">
        <v>2.0348404769999999</v>
      </c>
      <c r="S623" s="46">
        <v>9.7222209999999996E-3</v>
      </c>
    </row>
    <row r="624" spans="1:19" x14ac:dyDescent="0.2">
      <c r="A624" s="1">
        <v>14.952</v>
      </c>
      <c r="B624" s="14">
        <v>57.078740160000002</v>
      </c>
      <c r="C624" s="14">
        <v>5.0629921260000001</v>
      </c>
      <c r="D624" s="14">
        <v>11.32097658</v>
      </c>
      <c r="E624" s="29">
        <f t="shared" si="76"/>
        <v>207.58184969150392</v>
      </c>
      <c r="F624" s="29">
        <f t="shared" si="82"/>
        <v>3.2306697602687331</v>
      </c>
      <c r="G624" s="29">
        <f t="shared" si="77"/>
        <v>1.5563353756939572E-2</v>
      </c>
      <c r="I624" s="43"/>
      <c r="Q624" s="46">
        <v>209.20079150000001</v>
      </c>
      <c r="R624" s="46">
        <v>2.037319477</v>
      </c>
      <c r="S624" s="46">
        <v>9.7385839999999998E-3</v>
      </c>
    </row>
    <row r="625" spans="1:19" x14ac:dyDescent="0.2">
      <c r="A625" s="1">
        <v>14.976000000000001</v>
      </c>
      <c r="B625" s="14">
        <v>56.732283459999998</v>
      </c>
      <c r="C625" s="14">
        <v>5.0236220469999999</v>
      </c>
      <c r="D625" s="14">
        <v>11.329622649999999</v>
      </c>
      <c r="E625" s="29">
        <f t="shared" si="76"/>
        <v>207.38208699838975</v>
      </c>
      <c r="F625" s="29">
        <f t="shared" si="82"/>
        <v>3.2747858666619041</v>
      </c>
      <c r="G625" s="29">
        <f t="shared" si="77"/>
        <v>1.5791073925721134E-2</v>
      </c>
      <c r="I625" s="43"/>
      <c r="Q625" s="46">
        <v>209.0754235</v>
      </c>
      <c r="R625" s="46">
        <v>2.0452503430000002</v>
      </c>
      <c r="S625" s="46">
        <v>9.7823570000000002E-3</v>
      </c>
    </row>
    <row r="626" spans="1:19" x14ac:dyDescent="0.2">
      <c r="A626" s="1">
        <v>15</v>
      </c>
      <c r="B626" s="14">
        <v>56.251968499999997</v>
      </c>
      <c r="C626" s="14">
        <v>4.9763779530000001</v>
      </c>
      <c r="D626" s="14">
        <v>11.337696429999999</v>
      </c>
      <c r="E626" s="29">
        <f t="shared" si="76"/>
        <v>207.19390099190105</v>
      </c>
      <c r="F626" s="29">
        <f t="shared" si="82"/>
        <v>3.3209444097482863</v>
      </c>
      <c r="G626" s="29">
        <f t="shared" si="77"/>
        <v>1.6028195781101193E-2</v>
      </c>
      <c r="I626" s="43"/>
      <c r="Q626" s="46">
        <v>208.9584342</v>
      </c>
      <c r="R626" s="46">
        <v>2.0549520800000001</v>
      </c>
      <c r="S626" s="46">
        <v>9.8342619999999999E-3</v>
      </c>
    </row>
    <row r="627" spans="1:19" x14ac:dyDescent="0.2">
      <c r="A627" s="1">
        <v>15.023999999999999</v>
      </c>
      <c r="B627" s="14">
        <v>55.763779530000001</v>
      </c>
      <c r="C627" s="14">
        <v>4.9606299209999998</v>
      </c>
      <c r="D627" s="14">
        <v>11.343784039999999</v>
      </c>
      <c r="E627" s="29">
        <f t="shared" si="76"/>
        <v>207.05092354963952</v>
      </c>
      <c r="F627" s="29">
        <f t="shared" si="82"/>
        <v>3.3509039106107745</v>
      </c>
      <c r="G627" s="29">
        <f t="shared" si="77"/>
        <v>1.6183960221782881E-2</v>
      </c>
      <c r="I627" s="43"/>
      <c r="Q627" s="46">
        <v>208.87027620000001</v>
      </c>
      <c r="R627" s="46">
        <v>2.0587456710000001</v>
      </c>
      <c r="S627" s="46">
        <v>9.8565760000000006E-3</v>
      </c>
    </row>
    <row r="628" spans="1:19" x14ac:dyDescent="0.2">
      <c r="A628" s="1">
        <v>15.048</v>
      </c>
      <c r="B628" s="14">
        <v>55.433070870000002</v>
      </c>
      <c r="C628" s="14">
        <v>4.8818897640000003</v>
      </c>
      <c r="D628" s="14">
        <v>11.33647921</v>
      </c>
      <c r="E628" s="29">
        <f t="shared" si="76"/>
        <v>207.22237630964224</v>
      </c>
      <c r="F628" s="29">
        <f t="shared" si="82"/>
        <v>3.347565734266261</v>
      </c>
      <c r="G628" s="29">
        <f t="shared" si="77"/>
        <v>1.6154460700055662E-2</v>
      </c>
      <c r="I628" s="43"/>
      <c r="Q628" s="46">
        <v>208.97606680000001</v>
      </c>
      <c r="R628" s="46">
        <v>2.074350151</v>
      </c>
      <c r="S628" s="46">
        <v>9.9262570000000008E-3</v>
      </c>
    </row>
    <row r="629" spans="1:19" x14ac:dyDescent="0.2">
      <c r="A629" s="1">
        <v>15.071999999999999</v>
      </c>
      <c r="B629" s="14">
        <v>55.07086614</v>
      </c>
      <c r="C629" s="14">
        <v>4.8267716539999999</v>
      </c>
      <c r="D629" s="14">
        <v>11.33057365</v>
      </c>
      <c r="E629" s="29">
        <f t="shared" si="76"/>
        <v>207.36000451671464</v>
      </c>
      <c r="F629" s="29">
        <f t="shared" si="82"/>
        <v>3.3431363529128419</v>
      </c>
      <c r="G629" s="29">
        <f t="shared" si="77"/>
        <v>1.6122377893965381E-2</v>
      </c>
      <c r="I629" s="43"/>
      <c r="Q629" s="46">
        <v>209.06163939999999</v>
      </c>
      <c r="R629" s="46">
        <v>2.0856852699999999</v>
      </c>
      <c r="S629" s="46">
        <v>9.9764129999999999E-3</v>
      </c>
    </row>
    <row r="630" spans="1:19" x14ac:dyDescent="0.2">
      <c r="A630" s="3">
        <v>15.096</v>
      </c>
      <c r="B630" s="14">
        <v>54.637795279999999</v>
      </c>
      <c r="C630" s="14">
        <v>4.8031496059999998</v>
      </c>
      <c r="D630" s="14">
        <v>11.33953458</v>
      </c>
      <c r="E630" s="29">
        <f t="shared" si="76"/>
        <v>207.15082881980297</v>
      </c>
      <c r="F630" s="29">
        <f t="shared" si="82"/>
        <v>3.3867126088752597</v>
      </c>
      <c r="G630" s="29">
        <f t="shared" si="77"/>
        <v>1.6349017902415944E-2</v>
      </c>
      <c r="I630" s="43"/>
      <c r="Q630" s="46">
        <v>208.9318103</v>
      </c>
      <c r="R630" s="46">
        <v>2.091166657</v>
      </c>
      <c r="S630" s="46">
        <v>1.0008848000000001E-2</v>
      </c>
    </row>
    <row r="631" spans="1:19" x14ac:dyDescent="0.2">
      <c r="B631" s="14">
        <v>54.403100780000003</v>
      </c>
      <c r="C631" s="14">
        <v>4.7906976739999996</v>
      </c>
      <c r="D631" s="14">
        <v>11.34288729</v>
      </c>
      <c r="I631" s="43"/>
    </row>
    <row r="632" spans="1:19" x14ac:dyDescent="0.2">
      <c r="B632" s="14">
        <v>53.984496120000003</v>
      </c>
      <c r="C632" s="14">
        <v>4.7441860470000004</v>
      </c>
      <c r="D632" s="14">
        <v>11.343678430000001</v>
      </c>
      <c r="I632" s="43"/>
    </row>
    <row r="633" spans="1:19" x14ac:dyDescent="0.2">
      <c r="B633" s="14">
        <v>53.573643410000003</v>
      </c>
      <c r="C633" s="14">
        <v>4.728682171</v>
      </c>
      <c r="D633" s="14">
        <v>11.340664970000001</v>
      </c>
      <c r="I633" s="43"/>
    </row>
    <row r="634" spans="1:19" x14ac:dyDescent="0.2">
      <c r="B634" s="14">
        <v>53.178294569999998</v>
      </c>
      <c r="C634" s="14">
        <v>4.6976744190000002</v>
      </c>
      <c r="D634" s="14">
        <v>11.326277920000001</v>
      </c>
      <c r="I634" s="43"/>
    </row>
    <row r="635" spans="1:19" x14ac:dyDescent="0.2">
      <c r="B635" s="14">
        <v>52.806201549999997</v>
      </c>
      <c r="C635" s="14">
        <v>4.6434108529999998</v>
      </c>
      <c r="D635" s="14">
        <v>11.30811068</v>
      </c>
      <c r="I635" s="43"/>
    </row>
    <row r="636" spans="1:19" x14ac:dyDescent="0.2">
      <c r="B636" s="14">
        <v>52.434108530000003</v>
      </c>
      <c r="C636" s="14">
        <v>4.6279069770000003</v>
      </c>
      <c r="D636" s="14">
        <v>11.29352952</v>
      </c>
      <c r="I636" s="43"/>
    </row>
    <row r="637" spans="1:19" x14ac:dyDescent="0.2">
      <c r="B637" s="14">
        <v>51.914728680000003</v>
      </c>
      <c r="C637" s="14">
        <v>4.5891472870000003</v>
      </c>
      <c r="D637" s="14">
        <v>11.2818211</v>
      </c>
      <c r="I637" s="43"/>
    </row>
    <row r="638" spans="1:19" x14ac:dyDescent="0.2">
      <c r="B638" s="14">
        <v>51.348837209999999</v>
      </c>
      <c r="C638" s="14">
        <v>4.5813953490000001</v>
      </c>
      <c r="D638" s="14">
        <v>11.267876510000001</v>
      </c>
      <c r="I638" s="43"/>
    </row>
    <row r="639" spans="1:19" x14ac:dyDescent="0.2">
      <c r="B639" s="14">
        <v>50.775193799999997</v>
      </c>
      <c r="C639" s="14">
        <v>4.5348837209999999</v>
      </c>
      <c r="D639" s="14">
        <v>11.257026460000001</v>
      </c>
      <c r="I639" s="43"/>
    </row>
    <row r="640" spans="1:19" x14ac:dyDescent="0.2">
      <c r="B640" s="14">
        <v>50.573643410000003</v>
      </c>
      <c r="C640" s="14">
        <v>4.5116279070000003</v>
      </c>
      <c r="D640" s="14">
        <v>11.253068620000001</v>
      </c>
      <c r="I640" s="43"/>
    </row>
    <row r="641" spans="2:9" x14ac:dyDescent="0.2">
      <c r="B641" s="14">
        <v>50.167938929999998</v>
      </c>
      <c r="C641" s="14">
        <v>4.4732824430000004</v>
      </c>
      <c r="D641" s="14">
        <v>11.24378117</v>
      </c>
      <c r="I641" s="43"/>
    </row>
    <row r="642" spans="2:9" x14ac:dyDescent="0.2">
      <c r="B642" s="14">
        <v>49.793893130000001</v>
      </c>
      <c r="C642" s="14">
        <v>4.4351145040000004</v>
      </c>
      <c r="D642" s="14">
        <v>11.239126049999999</v>
      </c>
      <c r="I642" s="43"/>
    </row>
    <row r="643" spans="2:9" x14ac:dyDescent="0.2">
      <c r="B643" s="14">
        <v>49.358778630000003</v>
      </c>
      <c r="C643" s="14">
        <v>4.3969465650000004</v>
      </c>
      <c r="D643" s="14">
        <v>11.23254171</v>
      </c>
      <c r="I643" s="43"/>
    </row>
    <row r="644" spans="2:9" x14ac:dyDescent="0.2">
      <c r="B644" s="14">
        <v>48.862595419999998</v>
      </c>
      <c r="C644" s="14">
        <v>4.3587786260000003</v>
      </c>
      <c r="D644" s="14">
        <v>11.240212870000001</v>
      </c>
      <c r="I644" s="43"/>
    </row>
    <row r="645" spans="2:9" x14ac:dyDescent="0.2">
      <c r="B645" s="14">
        <v>48.54961832</v>
      </c>
      <c r="C645" s="14">
        <v>4.3053435110000002</v>
      </c>
      <c r="D645" s="14">
        <v>11.25607435</v>
      </c>
      <c r="I645" s="43"/>
    </row>
    <row r="646" spans="2:9" x14ac:dyDescent="0.2">
      <c r="B646" s="14">
        <v>48.091603050000003</v>
      </c>
      <c r="C646" s="14">
        <v>4.2671755730000003</v>
      </c>
      <c r="D646" s="14">
        <v>11.27559546</v>
      </c>
      <c r="I646" s="43"/>
    </row>
    <row r="647" spans="2:9" x14ac:dyDescent="0.2">
      <c r="B647" s="14">
        <v>47.870229010000003</v>
      </c>
      <c r="C647" s="14">
        <v>4.2442748090000002</v>
      </c>
      <c r="D647" s="14">
        <v>11.29777166</v>
      </c>
      <c r="I647" s="43"/>
    </row>
    <row r="648" spans="2:9" x14ac:dyDescent="0.2">
      <c r="B648" s="14">
        <v>47.534351149999999</v>
      </c>
      <c r="C648" s="14">
        <v>4.2290076340000002</v>
      </c>
      <c r="D648" s="14">
        <v>11.317711170000001</v>
      </c>
      <c r="I648" s="43"/>
    </row>
    <row r="649" spans="2:9" x14ac:dyDescent="0.2">
      <c r="B649" s="14">
        <v>47.152671759999997</v>
      </c>
      <c r="C649" s="14">
        <v>4.1755725190000001</v>
      </c>
      <c r="D649" s="14">
        <v>11.34351219</v>
      </c>
      <c r="I649" s="43"/>
    </row>
    <row r="650" spans="2:9" x14ac:dyDescent="0.2">
      <c r="B650" s="14">
        <v>46.786259540000003</v>
      </c>
      <c r="C650" s="14">
        <v>4.1145038170000001</v>
      </c>
      <c r="D650" s="14">
        <v>11.371254739999999</v>
      </c>
      <c r="I650" s="43"/>
    </row>
    <row r="651" spans="2:9" x14ac:dyDescent="0.2">
      <c r="B651" s="14">
        <v>46.556390980000003</v>
      </c>
      <c r="C651" s="14">
        <v>4.07518797</v>
      </c>
      <c r="D651" s="14">
        <v>11.39051122</v>
      </c>
      <c r="I651" s="43"/>
    </row>
    <row r="652" spans="2:9" x14ac:dyDescent="0.2">
      <c r="B652" s="14">
        <v>46.180451130000002</v>
      </c>
      <c r="C652" s="14">
        <v>4.0300751879999996</v>
      </c>
      <c r="D652" s="14">
        <v>11.410965900000001</v>
      </c>
      <c r="I652" s="43"/>
    </row>
    <row r="653" spans="2:9" x14ac:dyDescent="0.2">
      <c r="B653" s="14">
        <v>45.872180450000002</v>
      </c>
      <c r="C653" s="14">
        <v>4.0075187970000004</v>
      </c>
      <c r="D653" s="14">
        <v>11.439627939999999</v>
      </c>
      <c r="I653" s="43"/>
    </row>
    <row r="654" spans="2:9" x14ac:dyDescent="0.2">
      <c r="B654" s="14">
        <v>45.518796989999998</v>
      </c>
      <c r="C654" s="14">
        <v>3.9548872180000001</v>
      </c>
      <c r="D654" s="14">
        <v>11.46995821</v>
      </c>
      <c r="I654" s="43"/>
    </row>
    <row r="655" spans="2:9" x14ac:dyDescent="0.2">
      <c r="B655" s="14">
        <v>45.19548872</v>
      </c>
      <c r="C655" s="14">
        <v>3.92481203</v>
      </c>
      <c r="D655" s="14">
        <v>11.49648846</v>
      </c>
      <c r="I655" s="43"/>
    </row>
    <row r="656" spans="2:9" x14ac:dyDescent="0.2">
      <c r="B656" s="14">
        <v>44.744360899999997</v>
      </c>
      <c r="C656" s="14">
        <v>3.8947368419999999</v>
      </c>
      <c r="D656" s="14">
        <v>11.512719880000001</v>
      </c>
      <c r="I656" s="43"/>
    </row>
    <row r="657" spans="2:9" x14ac:dyDescent="0.2">
      <c r="B657" s="14">
        <v>44.338345859999997</v>
      </c>
      <c r="C657" s="14">
        <v>3.8571428569999999</v>
      </c>
      <c r="D657" s="14">
        <v>11.52749008</v>
      </c>
      <c r="I657" s="43"/>
    </row>
    <row r="658" spans="2:9" x14ac:dyDescent="0.2">
      <c r="B658" s="14">
        <v>44.022556389999998</v>
      </c>
      <c r="C658" s="14">
        <v>3.7969924810000002</v>
      </c>
      <c r="D658" s="14">
        <v>11.55571121</v>
      </c>
      <c r="I658" s="43"/>
    </row>
    <row r="659" spans="2:9" x14ac:dyDescent="0.2">
      <c r="B659" s="14">
        <v>43.684210530000001</v>
      </c>
      <c r="C659" s="14">
        <v>3.77443609</v>
      </c>
      <c r="D659" s="14">
        <v>11.587844929999999</v>
      </c>
      <c r="I659" s="43"/>
    </row>
    <row r="660" spans="2:9" x14ac:dyDescent="0.2">
      <c r="B660" s="14">
        <v>43.375939850000002</v>
      </c>
      <c r="C660" s="14">
        <v>3.7443609019999999</v>
      </c>
      <c r="D660" s="14">
        <v>11.60475108</v>
      </c>
      <c r="I660" s="43"/>
    </row>
    <row r="661" spans="2:9" x14ac:dyDescent="0.2">
      <c r="B661" s="14">
        <v>43.118518520000002</v>
      </c>
      <c r="C661" s="14">
        <v>3.733333333</v>
      </c>
      <c r="D661" s="14">
        <v>11.620143949999999</v>
      </c>
      <c r="I661" s="43"/>
    </row>
    <row r="662" spans="2:9" x14ac:dyDescent="0.2">
      <c r="B662" s="14">
        <v>43</v>
      </c>
      <c r="C662" s="14">
        <v>3.7111111110000001</v>
      </c>
      <c r="D662" s="14">
        <v>11.64040578</v>
      </c>
      <c r="I662" s="43"/>
    </row>
    <row r="663" spans="2:9" x14ac:dyDescent="0.2">
      <c r="B663" s="14">
        <v>42.718518520000003</v>
      </c>
      <c r="C663" s="14">
        <v>3.6296296300000002</v>
      </c>
      <c r="D663" s="14">
        <v>11.650663939999999</v>
      </c>
      <c r="I663" s="43"/>
    </row>
    <row r="664" spans="2:9" x14ac:dyDescent="0.2">
      <c r="B664" s="14">
        <v>42.39259259</v>
      </c>
      <c r="C664" s="14">
        <v>3.592592593</v>
      </c>
      <c r="D664" s="14">
        <v>11.6531644</v>
      </c>
      <c r="I664" s="43"/>
    </row>
    <row r="665" spans="2:9" x14ac:dyDescent="0.2">
      <c r="B665" s="14">
        <v>42.103703699999997</v>
      </c>
      <c r="C665" s="14">
        <v>3.6</v>
      </c>
      <c r="D665" s="14">
        <v>11.657221829999999</v>
      </c>
      <c r="I665" s="43"/>
    </row>
    <row r="666" spans="2:9" x14ac:dyDescent="0.2">
      <c r="B666" s="14">
        <v>41.718518520000003</v>
      </c>
      <c r="C666" s="14">
        <v>3.57037037</v>
      </c>
      <c r="D666" s="14">
        <v>11.66734976</v>
      </c>
      <c r="I666" s="43"/>
    </row>
    <row r="667" spans="2:9" x14ac:dyDescent="0.2">
      <c r="B667" s="14">
        <v>41.466666670000002</v>
      </c>
      <c r="C667" s="14">
        <v>3.540740741</v>
      </c>
      <c r="D667" s="14">
        <v>11.674689649999999</v>
      </c>
      <c r="I667" s="43"/>
    </row>
    <row r="668" spans="2:9" x14ac:dyDescent="0.2">
      <c r="B668" s="14">
        <v>41.014814809999997</v>
      </c>
      <c r="C668" s="14">
        <v>3.5333333329999999</v>
      </c>
      <c r="D668" s="14">
        <v>11.688337840000001</v>
      </c>
      <c r="I668" s="43"/>
    </row>
    <row r="669" spans="2:9" x14ac:dyDescent="0.2">
      <c r="B669" s="14">
        <v>40.718518520000003</v>
      </c>
      <c r="C669" s="14">
        <v>3.5037037039999999</v>
      </c>
      <c r="D669" s="14">
        <v>11.69602826</v>
      </c>
      <c r="I669" s="43"/>
    </row>
    <row r="670" spans="2:9" x14ac:dyDescent="0.2">
      <c r="B670" s="14">
        <v>40.362962959999997</v>
      </c>
      <c r="C670" s="14">
        <v>3.4740740739999998</v>
      </c>
      <c r="D670" s="14">
        <v>11.68424005</v>
      </c>
      <c r="I670" s="43"/>
    </row>
    <row r="671" spans="2:9" x14ac:dyDescent="0.2">
      <c r="B671" s="14">
        <v>40.124087590000002</v>
      </c>
      <c r="C671" s="14">
        <v>3.4306569339999999</v>
      </c>
      <c r="D671" s="14">
        <v>11.68545965</v>
      </c>
      <c r="I671" s="43"/>
    </row>
    <row r="672" spans="2:9" x14ac:dyDescent="0.2">
      <c r="B672" s="14">
        <v>39.729927009999997</v>
      </c>
      <c r="C672" s="14">
        <v>3.4160583940000002</v>
      </c>
      <c r="D672" s="14">
        <v>11.68981756</v>
      </c>
      <c r="I672" s="43"/>
    </row>
    <row r="673" spans="1:9" x14ac:dyDescent="0.2">
      <c r="B673" s="14">
        <v>39.408759119999999</v>
      </c>
      <c r="C673" s="14">
        <v>3.357664234</v>
      </c>
      <c r="D673" s="14">
        <v>11.691999109999999</v>
      </c>
      <c r="I673" s="43"/>
    </row>
    <row r="674" spans="1:9" x14ac:dyDescent="0.2">
      <c r="B674" s="14">
        <v>39.109489050000001</v>
      </c>
      <c r="C674" s="14">
        <v>3.2992700730000002</v>
      </c>
      <c r="D674" s="14">
        <v>11.69939692</v>
      </c>
      <c r="I674" s="43"/>
    </row>
    <row r="675" spans="1:9" x14ac:dyDescent="0.2">
      <c r="B675" s="14">
        <v>38.75912409</v>
      </c>
      <c r="C675" s="14">
        <v>3.3211678830000002</v>
      </c>
      <c r="D675" s="14">
        <v>11.705987779999999</v>
      </c>
      <c r="I675" s="43"/>
    </row>
    <row r="676" spans="1:9" x14ac:dyDescent="0.2">
      <c r="A676" s="3"/>
      <c r="B676" s="14">
        <v>38.459854010000001</v>
      </c>
      <c r="C676" s="14">
        <v>3.284671533</v>
      </c>
      <c r="D676" s="14">
        <v>11.70718085</v>
      </c>
      <c r="I676" s="43"/>
    </row>
    <row r="677" spans="1:9" x14ac:dyDescent="0.2">
      <c r="B677" s="14">
        <v>38.109489050000001</v>
      </c>
      <c r="C677" s="14">
        <v>3.2481751820000002</v>
      </c>
      <c r="D677" s="14">
        <v>11.71034893</v>
      </c>
      <c r="I677" s="43"/>
    </row>
    <row r="678" spans="1:9" x14ac:dyDescent="0.2">
      <c r="B678" s="14">
        <v>37.861313869999996</v>
      </c>
      <c r="C678" s="14">
        <v>3.2262773720000002</v>
      </c>
      <c r="D678" s="14">
        <v>11.72096571</v>
      </c>
      <c r="I678" s="43"/>
    </row>
    <row r="679" spans="1:9" x14ac:dyDescent="0.2">
      <c r="B679" s="14">
        <v>37.627737230000001</v>
      </c>
      <c r="C679" s="14">
        <v>3.2189781019999999</v>
      </c>
      <c r="D679" s="14">
        <v>11.72046798</v>
      </c>
      <c r="I679" s="43"/>
    </row>
    <row r="680" spans="1:9" x14ac:dyDescent="0.2">
      <c r="B680" s="14">
        <v>37.38686131</v>
      </c>
      <c r="C680" s="14">
        <v>3.1970802919999999</v>
      </c>
      <c r="D680" s="14">
        <v>11.7135639</v>
      </c>
      <c r="I680" s="43"/>
    </row>
    <row r="681" spans="1:9" x14ac:dyDescent="0.2">
      <c r="B681" s="14">
        <v>37.237410070000003</v>
      </c>
      <c r="C681" s="14">
        <v>3.2014388490000001</v>
      </c>
      <c r="D681" s="14">
        <v>11.727200379999999</v>
      </c>
      <c r="I681" s="43"/>
    </row>
    <row r="682" spans="1:9" x14ac:dyDescent="0.2">
      <c r="B682" s="14">
        <v>36.96402878</v>
      </c>
      <c r="C682" s="14">
        <v>3.151079137</v>
      </c>
      <c r="D682" s="14">
        <v>11.74756082</v>
      </c>
      <c r="I682" s="43"/>
    </row>
    <row r="683" spans="1:9" x14ac:dyDescent="0.2">
      <c r="B683" s="14">
        <v>36.762589929999997</v>
      </c>
      <c r="C683" s="14">
        <v>3.1294964030000001</v>
      </c>
      <c r="D683" s="14">
        <v>11.75234433</v>
      </c>
      <c r="I683" s="43"/>
    </row>
    <row r="684" spans="1:9" x14ac:dyDescent="0.2">
      <c r="B684" s="14">
        <v>36.460431649999997</v>
      </c>
      <c r="C684" s="14">
        <v>3.1079136690000002</v>
      </c>
      <c r="D684" s="14">
        <v>11.752920019999999</v>
      </c>
      <c r="I684" s="43"/>
    </row>
    <row r="685" spans="1:9" x14ac:dyDescent="0.2">
      <c r="B685" s="14">
        <v>36.266187049999999</v>
      </c>
      <c r="C685" s="14">
        <v>3.079136691</v>
      </c>
      <c r="D685" s="14">
        <v>11.758598640000001</v>
      </c>
      <c r="I685" s="43"/>
    </row>
    <row r="686" spans="1:9" x14ac:dyDescent="0.2">
      <c r="A686" s="2"/>
      <c r="B686" s="14">
        <v>35.971223019999996</v>
      </c>
      <c r="C686" s="14">
        <v>3.0431654680000002</v>
      </c>
      <c r="D686" s="14">
        <v>11.759354739999999</v>
      </c>
      <c r="I686" s="43"/>
    </row>
    <row r="687" spans="1:9" x14ac:dyDescent="0.2">
      <c r="B687" s="14">
        <v>35.798561149999998</v>
      </c>
      <c r="C687" s="14">
        <v>3</v>
      </c>
      <c r="D687" s="14">
        <v>11.77155836</v>
      </c>
      <c r="I687" s="43"/>
    </row>
    <row r="688" spans="1:9" x14ac:dyDescent="0.2">
      <c r="B688" s="14">
        <v>35.525179860000001</v>
      </c>
      <c r="C688" s="14">
        <v>3.0143884889999999</v>
      </c>
      <c r="D688" s="14">
        <v>11.78619763</v>
      </c>
      <c r="I688" s="43"/>
    </row>
    <row r="689" spans="2:9" x14ac:dyDescent="0.2">
      <c r="B689" s="14">
        <v>35.309352519999997</v>
      </c>
      <c r="C689" s="14">
        <v>3.007194245</v>
      </c>
      <c r="D689" s="14">
        <v>11.80805543</v>
      </c>
      <c r="I689" s="43"/>
    </row>
    <row r="690" spans="2:9" x14ac:dyDescent="0.2">
      <c r="B690" s="14">
        <v>35.086330940000003</v>
      </c>
      <c r="C690" s="14">
        <v>2.9856115110000001</v>
      </c>
      <c r="D690" s="14">
        <v>11.833608269999999</v>
      </c>
      <c r="I690" s="43"/>
    </row>
    <row r="691" spans="2:9" x14ac:dyDescent="0.2">
      <c r="B691" s="14">
        <v>34.858156030000004</v>
      </c>
      <c r="C691" s="14">
        <v>2.9787234040000001</v>
      </c>
      <c r="D691" s="14">
        <v>11.840604880000001</v>
      </c>
      <c r="I691" s="43"/>
    </row>
    <row r="692" spans="2:9" x14ac:dyDescent="0.2">
      <c r="B692" s="14">
        <v>34.546099290000001</v>
      </c>
      <c r="C692" s="14">
        <v>2.936170213</v>
      </c>
      <c r="D692" s="14">
        <v>11.83985025</v>
      </c>
      <c r="I692" s="43"/>
    </row>
    <row r="693" spans="2:9" x14ac:dyDescent="0.2">
      <c r="B693" s="14">
        <v>34.241134750000001</v>
      </c>
      <c r="C693" s="14">
        <v>2.8794326240000001</v>
      </c>
      <c r="D693" s="14">
        <v>11.823112979999999</v>
      </c>
      <c r="I693" s="43"/>
    </row>
    <row r="694" spans="2:9" x14ac:dyDescent="0.2">
      <c r="B694" s="14">
        <v>34.177304960000001</v>
      </c>
      <c r="C694" s="14">
        <v>2.8510638300000002</v>
      </c>
      <c r="D694" s="14">
        <v>11.817387460000001</v>
      </c>
      <c r="I694" s="43"/>
    </row>
    <row r="695" spans="2:9" x14ac:dyDescent="0.2">
      <c r="B695" s="14">
        <v>33.907801419999998</v>
      </c>
      <c r="C695" s="14">
        <v>2.8226950350000002</v>
      </c>
      <c r="D695" s="14">
        <v>11.81664889</v>
      </c>
      <c r="I695" s="43"/>
    </row>
    <row r="696" spans="2:9" x14ac:dyDescent="0.2">
      <c r="B696" s="14">
        <v>33.63120567</v>
      </c>
      <c r="C696" s="14">
        <v>2.836879433</v>
      </c>
      <c r="D696" s="14">
        <v>11.819239420000001</v>
      </c>
      <c r="I696" s="43"/>
    </row>
    <row r="697" spans="2:9" x14ac:dyDescent="0.2">
      <c r="B697" s="14">
        <v>33.425531909999997</v>
      </c>
      <c r="C697" s="14">
        <v>2.8297872339999999</v>
      </c>
      <c r="D697" s="14">
        <v>11.821145720000001</v>
      </c>
      <c r="I697" s="43"/>
    </row>
    <row r="698" spans="2:9" x14ac:dyDescent="0.2">
      <c r="B698" s="14">
        <v>33.163120569999997</v>
      </c>
      <c r="C698" s="14">
        <v>2.8226950350000002</v>
      </c>
      <c r="D698" s="14">
        <v>11.80945075</v>
      </c>
      <c r="I698" s="43"/>
    </row>
    <row r="699" spans="2:9" x14ac:dyDescent="0.2">
      <c r="B699" s="14">
        <v>32.921985820000003</v>
      </c>
      <c r="C699" s="14">
        <v>2.808510638</v>
      </c>
      <c r="D699" s="14">
        <v>11.79086474</v>
      </c>
      <c r="I699" s="43"/>
    </row>
    <row r="700" spans="2:9" x14ac:dyDescent="0.2">
      <c r="B700" s="14">
        <v>32.787234040000001</v>
      </c>
      <c r="C700" s="14">
        <v>2.7943262409999998</v>
      </c>
      <c r="D700" s="14">
        <v>11.770743980000001</v>
      </c>
      <c r="I700" s="43"/>
    </row>
    <row r="701" spans="2:9" x14ac:dyDescent="0.2">
      <c r="B701" s="14">
        <v>32.622377620000002</v>
      </c>
      <c r="C701" s="14">
        <v>2.769230769</v>
      </c>
      <c r="D701" s="14">
        <v>11.758779390000001</v>
      </c>
      <c r="I701" s="43"/>
    </row>
    <row r="702" spans="2:9" x14ac:dyDescent="0.2">
      <c r="B702" s="14">
        <v>32.300699299999998</v>
      </c>
      <c r="C702" s="14">
        <v>2.7552447550000001</v>
      </c>
      <c r="D702" s="14">
        <v>11.767817900000001</v>
      </c>
      <c r="I702" s="43"/>
    </row>
    <row r="703" spans="2:9" x14ac:dyDescent="0.2">
      <c r="B703" s="14">
        <v>32.062937060000003</v>
      </c>
      <c r="C703" s="14">
        <v>2.7552447550000001</v>
      </c>
      <c r="D703" s="14">
        <v>11.77781908</v>
      </c>
      <c r="I703" s="43"/>
    </row>
    <row r="704" spans="2:9" x14ac:dyDescent="0.2">
      <c r="B704" s="14">
        <v>31.87412587</v>
      </c>
      <c r="C704" s="14">
        <v>2.7272727269999999</v>
      </c>
      <c r="D704" s="14">
        <v>11.79031318</v>
      </c>
      <c r="I704" s="43"/>
    </row>
    <row r="705" spans="2:9" x14ac:dyDescent="0.2">
      <c r="B705" s="14">
        <v>31.67832168</v>
      </c>
      <c r="C705" s="14">
        <v>2.692307692</v>
      </c>
      <c r="D705" s="14">
        <v>11.802189439999999</v>
      </c>
      <c r="I705" s="43"/>
    </row>
    <row r="706" spans="2:9" x14ac:dyDescent="0.2">
      <c r="B706" s="14">
        <v>31.405594409999999</v>
      </c>
      <c r="C706" s="14">
        <v>2.6433566430000002</v>
      </c>
      <c r="D706" s="14">
        <v>11.80905813</v>
      </c>
      <c r="I706" s="43"/>
    </row>
    <row r="707" spans="2:9" x14ac:dyDescent="0.2">
      <c r="B707" s="14">
        <v>31.18181818</v>
      </c>
      <c r="C707" s="14">
        <v>2.6083916079999998</v>
      </c>
      <c r="D707" s="14">
        <v>11.812253139999999</v>
      </c>
    </row>
    <row r="708" spans="2:9" x14ac:dyDescent="0.2">
      <c r="B708" s="14">
        <v>31.01398601</v>
      </c>
      <c r="C708" s="14">
        <v>2.6013986010000001</v>
      </c>
      <c r="D708" s="14">
        <v>11.823366</v>
      </c>
    </row>
    <row r="709" spans="2:9" x14ac:dyDescent="0.2">
      <c r="B709" s="14">
        <v>30.671328670000001</v>
      </c>
      <c r="C709" s="14">
        <v>2.58041958</v>
      </c>
      <c r="D709" s="14">
        <v>11.84998173</v>
      </c>
    </row>
    <row r="710" spans="2:9" x14ac:dyDescent="0.2">
      <c r="B710" s="14">
        <v>30.419580419999999</v>
      </c>
      <c r="C710" s="14">
        <v>2.5664335660000002</v>
      </c>
      <c r="D710" s="14">
        <v>11.877115440000001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158" r:id="rId4">
          <objectPr defaultSize="0" r:id="rId5">
            <anchor moveWithCells="1" sizeWithCells="1">
              <from>
                <xdr:col>4</xdr:col>
                <xdr:colOff>352425</xdr:colOff>
                <xdr:row>0</xdr:row>
                <xdr:rowOff>133350</xdr:rowOff>
              </from>
              <to>
                <xdr:col>4</xdr:col>
                <xdr:colOff>504825</xdr:colOff>
                <xdr:row>0</xdr:row>
                <xdr:rowOff>314325</xdr:rowOff>
              </to>
            </anchor>
          </objectPr>
        </oleObject>
      </mc:Choice>
      <mc:Fallback>
        <oleObject progId="Equation.DSMT4" shapeId="1158" r:id="rId4"/>
      </mc:Fallback>
    </mc:AlternateContent>
    <mc:AlternateContent xmlns:mc="http://schemas.openxmlformats.org/markup-compatibility/2006">
      <mc:Choice Requires="x14">
        <oleObject progId="Equation.DSMT4" shapeId="1163" r:id="rId6">
          <objectPr defaultSize="0" r:id="rId7">
            <anchor moveWithCells="1" sizeWithCells="1">
              <from>
                <xdr:col>1</xdr:col>
                <xdr:colOff>381000</xdr:colOff>
                <xdr:row>0</xdr:row>
                <xdr:rowOff>180975</xdr:rowOff>
              </from>
              <to>
                <xdr:col>1</xdr:col>
                <xdr:colOff>647700</xdr:colOff>
                <xdr:row>0</xdr:row>
                <xdr:rowOff>457200</xdr:rowOff>
              </to>
            </anchor>
          </objectPr>
        </oleObject>
      </mc:Choice>
      <mc:Fallback>
        <oleObject progId="Equation.DSMT4" shapeId="1163" r:id="rId6"/>
      </mc:Fallback>
    </mc:AlternateContent>
    <mc:AlternateContent xmlns:mc="http://schemas.openxmlformats.org/markup-compatibility/2006">
      <mc:Choice Requires="x14">
        <oleObject progId="Equation.DSMT4" shapeId="1164" r:id="rId8">
          <objectPr defaultSize="0" r:id="rId9">
            <anchor moveWithCells="1" sizeWithCells="1">
              <from>
                <xdr:col>2</xdr:col>
                <xdr:colOff>371475</xdr:colOff>
                <xdr:row>0</xdr:row>
                <xdr:rowOff>161925</xdr:rowOff>
              </from>
              <to>
                <xdr:col>2</xdr:col>
                <xdr:colOff>647700</xdr:colOff>
                <xdr:row>0</xdr:row>
                <xdr:rowOff>438150</xdr:rowOff>
              </to>
            </anchor>
          </objectPr>
        </oleObject>
      </mc:Choice>
      <mc:Fallback>
        <oleObject progId="Equation.DSMT4" shapeId="1164" r:id="rId8"/>
      </mc:Fallback>
    </mc:AlternateContent>
    <mc:AlternateContent xmlns:mc="http://schemas.openxmlformats.org/markup-compatibility/2006">
      <mc:Choice Requires="x14">
        <oleObject progId="Equation.DSMT4" shapeId="1165" r:id="rId10">
          <objectPr defaultSize="0" r:id="rId11">
            <anchor moveWithCells="1" sizeWithCells="1">
              <from>
                <xdr:col>1</xdr:col>
                <xdr:colOff>352425</xdr:colOff>
                <xdr:row>1</xdr:row>
                <xdr:rowOff>466725</xdr:rowOff>
              </from>
              <to>
                <xdr:col>1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5" r:id="rId10"/>
      </mc:Fallback>
    </mc:AlternateContent>
    <mc:AlternateContent xmlns:mc="http://schemas.openxmlformats.org/markup-compatibility/2006">
      <mc:Choice Requires="x14">
        <oleObject progId="Equation.DSMT4" shapeId="1166" r:id="rId12">
          <objectPr defaultSize="0" r:id="rId13">
            <anchor moveWithCells="1" sizeWithCells="1">
              <from>
                <xdr:col>2</xdr:col>
                <xdr:colOff>323850</xdr:colOff>
                <xdr:row>1</xdr:row>
                <xdr:rowOff>466725</xdr:rowOff>
              </from>
              <to>
                <xdr:col>2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6" r:id="rId12"/>
      </mc:Fallback>
    </mc:AlternateContent>
    <mc:AlternateContent xmlns:mc="http://schemas.openxmlformats.org/markup-compatibility/2006">
      <mc:Choice Requires="x14">
        <oleObject progId="Equation.DSMT4" shapeId="1171" r:id="rId14">
          <objectPr defaultSize="0" r:id="rId15">
            <anchor moveWithCells="1" sizeWithCells="1">
              <from>
                <xdr:col>16</xdr:col>
                <xdr:colOff>352425</xdr:colOff>
                <xdr:row>0</xdr:row>
                <xdr:rowOff>123825</xdr:rowOff>
              </from>
              <to>
                <xdr:col>16</xdr:col>
                <xdr:colOff>504825</xdr:colOff>
                <xdr:row>0</xdr:row>
                <xdr:rowOff>304800</xdr:rowOff>
              </to>
            </anchor>
          </objectPr>
        </oleObject>
      </mc:Choice>
      <mc:Fallback>
        <oleObject progId="Equation.DSMT4" shapeId="1171" r:id="rId14"/>
      </mc:Fallback>
    </mc:AlternateContent>
    <mc:AlternateContent xmlns:mc="http://schemas.openxmlformats.org/markup-compatibility/2006">
      <mc:Choice Requires="x14">
        <oleObject progId="Equation.DSMT4" shapeId="1176" r:id="rId16">
          <objectPr defaultSize="0" autoPict="0" r:id="rId17">
            <anchor moveWithCells="1" sizeWithCells="1">
              <from>
                <xdr:col>3</xdr:col>
                <xdr:colOff>9525</xdr:colOff>
                <xdr:row>0</xdr:row>
                <xdr:rowOff>133350</xdr:rowOff>
              </from>
              <to>
                <xdr:col>4</xdr:col>
                <xdr:colOff>9525</xdr:colOff>
                <xdr:row>0</xdr:row>
                <xdr:rowOff>466725</xdr:rowOff>
              </to>
            </anchor>
          </objectPr>
        </oleObject>
      </mc:Choice>
      <mc:Fallback>
        <oleObject progId="Equation.DSMT4" shapeId="1176" r:id="rId16"/>
      </mc:Fallback>
    </mc:AlternateContent>
    <mc:AlternateContent xmlns:mc="http://schemas.openxmlformats.org/markup-compatibility/2006">
      <mc:Choice Requires="x14">
        <oleObject progId="Equation.DSMT4" shapeId="1177" r:id="rId18">
          <objectPr defaultSize="0" r:id="rId19">
            <anchor moveWithCells="1" sizeWithCells="1">
              <from>
                <xdr:col>5</xdr:col>
                <xdr:colOff>295275</xdr:colOff>
                <xdr:row>0</xdr:row>
                <xdr:rowOff>123825</xdr:rowOff>
              </from>
              <to>
                <xdr:col>5</xdr:col>
                <xdr:colOff>571500</xdr:colOff>
                <xdr:row>0</xdr:row>
                <xdr:rowOff>381000</xdr:rowOff>
              </to>
            </anchor>
          </objectPr>
        </oleObject>
      </mc:Choice>
      <mc:Fallback>
        <oleObject progId="Equation.DSMT4" shapeId="1177" r:id="rId18"/>
      </mc:Fallback>
    </mc:AlternateContent>
    <mc:AlternateContent xmlns:mc="http://schemas.openxmlformats.org/markup-compatibility/2006">
      <mc:Choice Requires="x14">
        <oleObject progId="Equation.DSMT4" shapeId="1178" r:id="rId20">
          <objectPr defaultSize="0" r:id="rId21">
            <anchor moveWithCells="1" sizeWithCells="1">
              <from>
                <xdr:col>6</xdr:col>
                <xdr:colOff>190500</xdr:colOff>
                <xdr:row>0</xdr:row>
                <xdr:rowOff>9525</xdr:rowOff>
              </from>
              <to>
                <xdr:col>6</xdr:col>
                <xdr:colOff>676275</xdr:colOff>
                <xdr:row>1</xdr:row>
                <xdr:rowOff>47625</xdr:rowOff>
              </to>
            </anchor>
          </objectPr>
        </oleObject>
      </mc:Choice>
      <mc:Fallback>
        <oleObject progId="Equation.DSMT4" shapeId="1178" r:id="rId20"/>
      </mc:Fallback>
    </mc:AlternateContent>
    <mc:AlternateContent xmlns:mc="http://schemas.openxmlformats.org/markup-compatibility/2006">
      <mc:Choice Requires="x14">
        <oleObject progId="Equation.DSMT4" shapeId="1179" r:id="rId22">
          <objectPr defaultSize="0" r:id="rId23">
            <anchor moveWithCells="1" sizeWithCells="1">
              <from>
                <xdr:col>17</xdr:col>
                <xdr:colOff>295275</xdr:colOff>
                <xdr:row>0</xdr:row>
                <xdr:rowOff>123825</xdr:rowOff>
              </from>
              <to>
                <xdr:col>17</xdr:col>
                <xdr:colOff>571500</xdr:colOff>
                <xdr:row>0</xdr:row>
                <xdr:rowOff>381000</xdr:rowOff>
              </to>
            </anchor>
          </objectPr>
        </oleObject>
      </mc:Choice>
      <mc:Fallback>
        <oleObject progId="Equation.DSMT4" shapeId="1179" r:id="rId22"/>
      </mc:Fallback>
    </mc:AlternateContent>
    <mc:AlternateContent xmlns:mc="http://schemas.openxmlformats.org/markup-compatibility/2006">
      <mc:Choice Requires="x14">
        <oleObject progId="Equation.DSMT4" shapeId="1180" r:id="rId24">
          <objectPr defaultSize="0" r:id="rId25">
            <anchor moveWithCells="1" sizeWithCells="1">
              <from>
                <xdr:col>18</xdr:col>
                <xdr:colOff>171450</xdr:colOff>
                <xdr:row>0</xdr:row>
                <xdr:rowOff>9525</xdr:rowOff>
              </from>
              <to>
                <xdr:col>18</xdr:col>
                <xdr:colOff>657225</xdr:colOff>
                <xdr:row>1</xdr:row>
                <xdr:rowOff>47625</xdr:rowOff>
              </to>
            </anchor>
          </objectPr>
        </oleObject>
      </mc:Choice>
      <mc:Fallback>
        <oleObject progId="Equation.DSMT4" shapeId="1180" r:id="rId2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2016-12-23T15:03:50Z</dcterms:modified>
</cp:coreProperties>
</file>